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1"/>
  </bookViews>
  <sheets>
    <sheet name="консолидированный бюджет" sheetId="1" r:id="rId1"/>
    <sheet name="районный бюджет" sheetId="2" r:id="rId2"/>
    <sheet name="бюджеты поселений" sheetId="3" r:id="rId3"/>
  </sheets>
  <definedNames>
    <definedName name="_xlnm.Print_Area" localSheetId="0">'консолидированный бюджет'!$A$1:$I$124</definedName>
    <definedName name="_xlnm.Print_Area" localSheetId="1">'районный бюджет'!$A$1:$I$117</definedName>
  </definedNames>
  <calcPr fullCalcOnLoad="1"/>
</workbook>
</file>

<file path=xl/sharedStrings.xml><?xml version="1.0" encoding="utf-8"?>
<sst xmlns="http://schemas.openxmlformats.org/spreadsheetml/2006/main" count="619" uniqueCount="244">
  <si>
    <t>ДОХОДЫ</t>
  </si>
  <si>
    <t>Безвозмездные поступления</t>
  </si>
  <si>
    <t>РАСХОДЫ</t>
  </si>
  <si>
    <t>Налог на доходы физических лиц</t>
  </si>
  <si>
    <t>Государственная пошлина</t>
  </si>
  <si>
    <t>Земельный налог</t>
  </si>
  <si>
    <t>Доходы от оказания платных услуг</t>
  </si>
  <si>
    <t>Доходы от продажи материальных и нематериальных активов</t>
  </si>
  <si>
    <t>Прочие неналоговые доходы</t>
  </si>
  <si>
    <t>Единый налог на вмененный доход</t>
  </si>
  <si>
    <t xml:space="preserve">Доходы от использования муниципального имущества </t>
  </si>
  <si>
    <t>Платежи при пользовании природными ресурсами</t>
  </si>
  <si>
    <t>Иные межбюджетные трансферты</t>
  </si>
  <si>
    <t>Возврат остатков целевых средств прошлых лет</t>
  </si>
  <si>
    <t>Прочие безвозмездные поступления</t>
  </si>
  <si>
    <t>Налоговые и неналоговые доходы</t>
  </si>
  <si>
    <t>Единый сельскохозяйственный налог</t>
  </si>
  <si>
    <t>Доходы от возврата целевых средств прошлых лет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</si>
  <si>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</si>
  <si>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</si>
  <si>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</si>
  <si>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</si>
  <si>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</si>
  <si>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</si>
  <si>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Культура и кинематография </t>
  </si>
  <si>
    <t>Социальная политика</t>
  </si>
  <si>
    <t>Физическая культура и спорт</t>
  </si>
  <si>
    <t>Средства массовой информации</t>
  </si>
  <si>
    <t>Всего доходов:</t>
  </si>
  <si>
    <t>Всего расходов:</t>
  </si>
  <si>
    <t>Результат исполнения бюджета дефицит "-",профицит "+")</t>
  </si>
  <si>
    <t>Источники внутреннего финансирования дефицита районного бюджета</t>
  </si>
  <si>
    <t>Кредиты кредитных организаций в валюте РФ</t>
  </si>
  <si>
    <t>Бюджетные кредиты от других бюджетов бюджетной системы РФ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</si>
  <si>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</si>
  <si>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</si>
  <si>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Всего источников:</t>
  </si>
  <si>
    <t>Межбюджетные трансферты бюджетам муниципальных образований</t>
  </si>
  <si>
    <t>Штрафы, санкции, возмещение ущерба</t>
  </si>
  <si>
    <t>Налог, взимаемый в связи с применением патентной системы налогообложения</t>
  </si>
  <si>
    <t>Административные платежи и сборы</t>
  </si>
  <si>
    <t>Дотации</t>
  </si>
  <si>
    <t>Субвенции</t>
  </si>
  <si>
    <t>Субсидии</t>
  </si>
  <si>
    <t>Налог на имущество физических лиц</t>
  </si>
  <si>
    <t>Задолженность и перерасчеты по отмененным налогам и сборам</t>
  </si>
  <si>
    <t>Результат исполнения бюджета дефицит "-", профицит "+")</t>
  </si>
  <si>
    <t>темп роста % 2016г.к 2015г.</t>
  </si>
  <si>
    <t>Исполнено, %</t>
  </si>
  <si>
    <t>Плановые назначения (тыс. рублей)</t>
  </si>
  <si>
    <t>2016 год</t>
  </si>
  <si>
    <t xml:space="preserve">Наименование кода </t>
  </si>
  <si>
    <t>Код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</si>
  <si>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</si>
  <si>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</si>
  <si>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</si>
  <si>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</si>
  <si>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</si>
  <si>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</si>
  <si>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</si>
  <si>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</si>
  <si>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</si>
  <si>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</si>
  <si>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</si>
  <si>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</si>
  <si>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</si>
  <si>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</si>
  <si>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</si>
  <si>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</si>
  <si>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</si>
  <si>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</si>
  <si>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</si>
  <si>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</si>
  <si>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</si>
  <si>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</si>
  <si>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</si>
  <si>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0400</t>
  </si>
  <si>
    <t>Сельское хозяйство и рыболовство</t>
  </si>
  <si>
    <t>Дорожное хозяйство(дорожные фонды)</t>
  </si>
  <si>
    <t>Транспорт</t>
  </si>
  <si>
    <t>Другие вопросы в области национальной экономики</t>
  </si>
  <si>
    <t>0405</t>
  </si>
  <si>
    <t>Водное хозяйство</t>
  </si>
  <si>
    <t>0406</t>
  </si>
  <si>
    <t>0408</t>
  </si>
  <si>
    <t>0409</t>
  </si>
  <si>
    <t>0412</t>
  </si>
  <si>
    <t>Жилищное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</si>
  <si>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</si>
  <si>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</si>
  <si>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</si>
  <si>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</si>
  <si>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</si>
  <si>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</si>
  <si>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</si>
  <si>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</si>
  <si>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Дошкольное 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</si>
  <si>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</si>
  <si>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</si>
  <si>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</si>
  <si>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</si>
  <si>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</si>
  <si>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</si>
  <si>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</si>
  <si>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</si>
  <si>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0800</t>
  </si>
  <si>
    <t xml:space="preserve">Культура 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</si>
  <si>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</si>
  <si>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</si>
  <si>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</si>
  <si>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</si>
  <si>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</si>
  <si>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</si>
  <si>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</si>
  <si>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</si>
  <si>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</si>
  <si>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</si>
  <si>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</si>
  <si>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</si>
  <si>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</si>
  <si>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 xml:space="preserve">Физическая культура </t>
  </si>
  <si>
    <t>1101</t>
  </si>
  <si>
    <t>Массовый спорт</t>
  </si>
  <si>
    <t>1102</t>
  </si>
  <si>
    <t>Периодическая печать и издательства</t>
  </si>
  <si>
    <t>1200</t>
  </si>
  <si>
    <t>1202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</si>
  <si>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</si>
  <si>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</si>
  <si>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</si>
  <si>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</si>
  <si>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20200000000000000</t>
  </si>
  <si>
    <t>20201000000000000</t>
  </si>
  <si>
    <t>20202000000000000</t>
  </si>
  <si>
    <t>20203000000000000</t>
  </si>
  <si>
    <t>20204000000000000</t>
  </si>
  <si>
    <t>21800000000000000</t>
  </si>
  <si>
    <t>21900000000000000</t>
  </si>
  <si>
    <t>Наименование кода</t>
  </si>
  <si>
    <t>0105</t>
  </si>
  <si>
    <t>Судебная система</t>
  </si>
  <si>
    <t>1105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</si>
  <si>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</si>
  <si>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</si>
  <si>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</si>
  <si>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20700000000000000</t>
  </si>
  <si>
    <t>1 00 00000 00 0000 000</t>
  </si>
  <si>
    <t>Налоги на прибыль, доход</t>
  </si>
  <si>
    <t>1 01 00000 00 0000 000</t>
  </si>
  <si>
    <t>1 01 02000 00 0000 000</t>
  </si>
  <si>
    <t>Налоги на товары (работы, услуги), реализуемые на территории Российской Федерации</t>
  </si>
  <si>
    <t>1 03 00000 00 0000 000</t>
  </si>
  <si>
    <t>1 03 02000 00 0000 000</t>
  </si>
  <si>
    <t>Налоги на совокупный доход</t>
  </si>
  <si>
    <t>1 05 00000 00 0000 000</t>
  </si>
  <si>
    <t>1 05 02000 00 0000 000</t>
  </si>
  <si>
    <t>1 05 03000 00 0000 000</t>
  </si>
  <si>
    <t>1 05 04000 00 0000 000</t>
  </si>
  <si>
    <t>Налоги на имущество</t>
  </si>
  <si>
    <t>1 06 00000 00 0000 000</t>
  </si>
  <si>
    <t>1 06 01000 00 0000 000</t>
  </si>
  <si>
    <t>1 06 06000 00 0000 000</t>
  </si>
  <si>
    <t>1 08 00000 00 0000 000</t>
  </si>
  <si>
    <t>1 08 03000 00 0000 000</t>
  </si>
  <si>
    <t>1 08 04000 00 0000 000</t>
  </si>
  <si>
    <t>1 09 00000 00 0000 000</t>
  </si>
  <si>
    <t>Налог на прибыль организаций, зачислявшийся до 1 января 2005 года в местные бюджеты</t>
  </si>
  <si>
    <t>1 09 01000 00 0000 000</t>
  </si>
  <si>
    <t>1 09 04000 00 0000 000</t>
  </si>
  <si>
    <t>Прочие налоги и сборы (по отмененным налогам и сборам субъектов Российской Федерации)</t>
  </si>
  <si>
    <t>1 09 06000 00 0000 000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</si>
  <si>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</si>
  <si>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</si>
  <si>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1 11 05000 00 0000 000</t>
  </si>
  <si>
    <t>Платежи от государственных и муниципальных унитарных предприятий</t>
  </si>
  <si>
    <t>1 11 07000 00 0000 000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</si>
  <si>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</si>
  <si>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1 11 09000 00 0000 000</t>
  </si>
  <si>
    <t>1 12 00000 00 0000 000</t>
  </si>
  <si>
    <t>Плата за негативное воздействие на окружающую среду</t>
  </si>
  <si>
    <t>1 12 01000 00 0000 000</t>
  </si>
  <si>
    <t>Доходы от оказания платных услуг (работ) и компенсации затрат государства</t>
  </si>
  <si>
    <t>1 13 00000 00 0000 000</t>
  </si>
  <si>
    <t>1 13 01000 00 0000 000</t>
  </si>
  <si>
    <t>Доходы от компенсации затрат государства</t>
  </si>
  <si>
    <t>1 13 02000 00 0000 000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</si>
  <si>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</si>
  <si>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</si>
  <si>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</si>
  <si>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</si>
  <si>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</si>
  <si>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</si>
  <si>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</si>
  <si>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1 15 02000 00 0000 000</t>
  </si>
  <si>
    <t>1 16 00000 00 0000 000</t>
  </si>
  <si>
    <t>Денежные взыскания (штрафы) за нарушение законодательства о налогах и сборах</t>
  </si>
  <si>
    <t xml:space="preserve"> 1 16 03000 00 0000 000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</si>
  <si>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</si>
  <si>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</si>
  <si>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</si>
  <si>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1 16 08000 00 0000 000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</si>
  <si>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</si>
  <si>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1 16 21000 00 0000 000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</si>
  <si>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</si>
  <si>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1 16 25000 00 0000 000</t>
  </si>
  <si>
    <t>Денежные взыскания (штрафы) за нарушение законодательства Российской Федерации о пожарной безопасности</t>
  </si>
  <si>
    <t xml:space="preserve"> 1 16 27000 00 0000 000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</si>
  <si>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</si>
  <si>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1 16 28000 00 0000 000</t>
  </si>
  <si>
    <t>Денежные взыскания (штрафы) за правонарушения в области дорожного движения</t>
  </si>
  <si>
    <t xml:space="preserve"> 1 16 30000 00 0000 000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</si>
  <si>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</si>
  <si>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1 16 33000 00 0000 000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</si>
  <si>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</si>
  <si>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1 16 43000 00 0000 000</t>
  </si>
  <si>
    <t>Прочие поступления от денежных взысканий (штрафов) и иных сумм в возмещение ущерба</t>
  </si>
  <si>
    <t xml:space="preserve"> 1 16 90000 00 0000 000</t>
  </si>
  <si>
    <t>1 17 00000 00 0000 000</t>
  </si>
  <si>
    <t>Невыясненные поступления</t>
  </si>
  <si>
    <t>1 17 01000 00 0000 000</t>
  </si>
  <si>
    <t>01 02 0000000000000</t>
  </si>
  <si>
    <t>01 03 0000000000000</t>
  </si>
  <si>
    <t>01 06 0000000000000</t>
  </si>
  <si>
    <t>01 05 0000000000000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</si>
  <si>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</si>
  <si>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</si>
  <si>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</si>
  <si>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выдачу разрешения на установку рекламной конструкции</t>
  </si>
  <si>
    <t>1 08 07000 00 0000 000</t>
  </si>
  <si>
    <t>Телевидение и радиовещание</t>
  </si>
  <si>
    <t>1201</t>
  </si>
  <si>
    <t>1 14 01000 00 0000 000</t>
  </si>
  <si>
    <t>Доходы от продажи квартир, находящихся в собственности муниципальных районов</t>
  </si>
  <si>
    <t xml:space="preserve"> 1 16 23000 00 0000 000</t>
  </si>
  <si>
    <t>Доходы от возмещения ущерба при возникновении страховых случаев</t>
  </si>
  <si>
    <t>1 17 05000 00 0000 000</t>
  </si>
  <si>
    <t>2017 год</t>
  </si>
  <si>
    <t>Сведения об исполнении консолидированного бюджета Балашовского муниципального района за  1 квартал 2017  года</t>
  </si>
  <si>
    <t>Сведения об исполнении районного бюджета Балашовского муниципального района  за  1 квартал 2017 года</t>
  </si>
  <si>
    <t>Сведения об исполнении бюджетов муниципальных образований Балашовского муниципального района  за  1 квартал 2017  года</t>
  </si>
  <si>
    <t>Исполнено за 1 квартал (тыс. рублей)</t>
  </si>
  <si>
    <t>Начальное профессиональное образование</t>
  </si>
  <si>
    <t>0703</t>
  </si>
  <si>
    <t>Физическая культура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</si>
</sst>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;[Red]\-#,##0.00;0.00"/>
  </numFmts>
  <fonts count="60">
    <font>
      <sz val="10"/>
      <name val="Arial Cyr"/>
      <family val="0"/>
    </font>
    <font>
      <b/>
      <sz val="14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sz val="10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49" fontId="13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4" fontId="5" fillId="33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164" fontId="4" fillId="0" borderId="11" xfId="53" applyNumberFormat="1" applyFont="1" applyFill="1" applyBorder="1" applyAlignment="1" applyProtection="1">
      <alignment horizontal="center" vertical="center"/>
      <protection hidden="1"/>
    </xf>
    <xf numFmtId="164" fontId="4" fillId="0" borderId="12" xfId="53" applyNumberFormat="1" applyFont="1" applyFill="1" applyBorder="1" applyAlignment="1" applyProtection="1">
      <alignment horizontal="center" vertical="center"/>
      <protection hidden="1"/>
    </xf>
    <xf numFmtId="164" fontId="4" fillId="0" borderId="10" xfId="53" applyNumberFormat="1" applyFont="1" applyBorder="1" applyAlignment="1">
      <alignment horizontal="center" vertical="center"/>
      <protection/>
    </xf>
    <xf numFmtId="165" fontId="4" fillId="0" borderId="12" xfId="53" applyNumberFormat="1" applyFont="1" applyFill="1" applyBorder="1" applyAlignment="1" applyProtection="1">
      <alignment horizontal="center" vertical="center"/>
      <protection hidden="1"/>
    </xf>
    <xf numFmtId="164" fontId="4" fillId="0" borderId="0" xfId="53" applyNumberFormat="1" applyFont="1" applyAlignment="1">
      <alignment horizontal="center" vertical="center"/>
      <protection/>
    </xf>
    <xf numFmtId="164" fontId="4" fillId="0" borderId="10" xfId="53" applyNumberFormat="1" applyFont="1" applyFill="1" applyBorder="1" applyAlignment="1">
      <alignment horizontal="center" vertical="center"/>
      <protection/>
    </xf>
    <xf numFmtId="164" fontId="4" fillId="0" borderId="11" xfId="54" applyNumberFormat="1" applyFont="1" applyFill="1" applyBorder="1" applyAlignment="1" applyProtection="1">
      <alignment horizontal="center" vertical="center"/>
      <protection hidden="1"/>
    </xf>
    <xf numFmtId="164" fontId="4" fillId="0" borderId="13" xfId="54" applyNumberFormat="1" applyFont="1" applyBorder="1" applyAlignment="1" applyProtection="1">
      <alignment horizontal="center" vertical="center"/>
      <protection hidden="1"/>
    </xf>
    <xf numFmtId="164" fontId="4" fillId="0" borderId="10" xfId="54" applyNumberFormat="1" applyFont="1" applyBorder="1" applyAlignment="1" applyProtection="1">
      <alignment horizontal="center" vertical="center"/>
      <protection hidden="1"/>
    </xf>
    <xf numFmtId="164" fontId="4" fillId="0" borderId="10" xfId="53" applyNumberFormat="1" applyFont="1" applyFill="1" applyBorder="1" applyAlignment="1" applyProtection="1">
      <alignment horizontal="center" vertical="center"/>
      <protection hidden="1"/>
    </xf>
    <xf numFmtId="164" fontId="4" fillId="0" borderId="10" xfId="54" applyNumberFormat="1" applyFont="1" applyFill="1" applyBorder="1" applyAlignment="1" applyProtection="1">
      <alignment horizontal="center" vertical="center"/>
      <protection hidden="1"/>
    </xf>
    <xf numFmtId="164" fontId="3" fillId="33" borderId="10" xfId="0" applyNumberFormat="1" applyFont="1" applyFill="1" applyBorder="1" applyAlignment="1">
      <alignment horizontal="center" vertical="center"/>
    </xf>
    <xf numFmtId="164" fontId="25" fillId="0" borderId="10" xfId="53" applyNumberFormat="1" applyFont="1" applyBorder="1" applyAlignment="1">
      <alignment horizontal="center" vertical="center"/>
      <protection/>
    </xf>
    <xf numFmtId="164" fontId="3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10" fillId="0" borderId="1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zoomScale="70" zoomScaleNormal="7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62" sqref="F62"/>
    </sheetView>
  </sheetViews>
  <sheetFormatPr defaultColWidth="9.00390625" defaultRowHeight="12.75"/>
  <cols>
    <col min="1" max="1" width="45.75390625" style="3" customWidth="1"/>
    <col min="2" max="2" width="25.375" style="3" customWidth="1"/>
    <col min="3" max="3" width="17.25390625" style="3" customWidth="1"/>
    <col min="4" max="4" width="16.625" style="3" customWidth="1"/>
    <col min="5" max="5" width="14.00390625" style="3" customWidth="1"/>
    <col min="6" max="6" width="17.75390625" style="3" customWidth="1"/>
    <col min="7" max="7" width="15.875" style="3" customWidth="1"/>
    <col min="8" max="8" width="12.625" style="3" customWidth="1"/>
    <col min="9" max="9" width="13.75390625" style="3" customWidth="1"/>
    <col min="10" max="10" width="9.25390625" style="3" bestFit="1" customWidth="1"/>
    <col min="11" max="16384" width="9.125" style="3" customWidth="1"/>
  </cols>
  <sheetData>
    <row r="1" spans="1:13" ht="24" customHeight="1">
      <c r="A1" s="125" t="s">
        <v>237</v>
      </c>
      <c r="B1" s="125"/>
      <c r="C1" s="125"/>
      <c r="D1" s="125"/>
      <c r="E1" s="125"/>
      <c r="F1" s="125"/>
      <c r="G1" s="125"/>
      <c r="H1" s="125"/>
      <c r="I1" s="126"/>
      <c r="J1" s="8"/>
      <c r="K1" s="8"/>
      <c r="L1" s="8"/>
      <c r="M1" s="8"/>
    </row>
    <row r="2" spans="1:9" ht="18.75">
      <c r="A2" s="9"/>
      <c r="B2" s="9"/>
      <c r="C2" s="9"/>
      <c r="D2" s="9"/>
      <c r="E2" s="9"/>
      <c r="F2" s="9"/>
      <c r="G2" s="9"/>
      <c r="H2" s="9"/>
      <c r="I2" s="9"/>
    </row>
    <row r="3" spans="1:9" ht="18.75" hidden="1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129" t="s">
        <v>51</v>
      </c>
      <c r="B4" s="129" t="s">
        <v>52</v>
      </c>
      <c r="C4" s="127" t="s">
        <v>50</v>
      </c>
      <c r="D4" s="128"/>
      <c r="E4" s="128"/>
      <c r="F4" s="127" t="s">
        <v>236</v>
      </c>
      <c r="G4" s="128"/>
      <c r="H4" s="128"/>
      <c r="I4" s="131" t="s">
        <v>47</v>
      </c>
    </row>
    <row r="5" spans="1:9" ht="52.5" customHeight="1">
      <c r="A5" s="130"/>
      <c r="B5" s="132"/>
      <c r="C5" s="22" t="s">
        <v>49</v>
      </c>
      <c r="D5" s="22" t="s">
        <v>240</v>
      </c>
      <c r="E5" s="22" t="s">
        <v>48</v>
      </c>
      <c r="F5" s="22" t="s">
        <v>49</v>
      </c>
      <c r="G5" s="22" t="s">
        <v>240</v>
      </c>
      <c r="H5" s="22" t="s">
        <v>48</v>
      </c>
      <c r="I5" s="132"/>
    </row>
    <row r="6" spans="1:9" ht="18.75">
      <c r="A6" s="121" t="s">
        <v>0</v>
      </c>
      <c r="B6" s="121"/>
      <c r="C6" s="121"/>
      <c r="D6" s="121"/>
      <c r="E6" s="121"/>
      <c r="F6" s="121"/>
      <c r="G6" s="121"/>
      <c r="H6" s="121"/>
      <c r="I6" s="122"/>
    </row>
    <row r="7" spans="1:9" s="79" customFormat="1" ht="22.5" customHeight="1">
      <c r="A7" s="76" t="s">
        <v>15</v>
      </c>
      <c r="B7" s="77" t="s">
        <v>146</v>
      </c>
      <c r="C7" s="78">
        <f>C8+C10+C16+C12+C19+C23+C27+C31+C33+C36+C40+C42+C55</f>
        <v>571523</v>
      </c>
      <c r="D7" s="78">
        <f>D8+D10+D16+D12+D19+D23+D27+D31+D33+D36+D40+D42+D55</f>
        <v>102346.9</v>
      </c>
      <c r="E7" s="78">
        <f>SUM(D7/C7*100)</f>
        <v>17.90774824460258</v>
      </c>
      <c r="F7" s="78">
        <f>F8+F10+F12+F16+F19+F23+F27+F31+F33+F40+F36+F42+F55</f>
        <v>566013.9</v>
      </c>
      <c r="G7" s="101">
        <f>G8+G10+G12+G16+G19+G23+G27+G31+G33+G40+G36+G42+G55</f>
        <v>98362.59999999999</v>
      </c>
      <c r="H7" s="78">
        <f>SUM(G7/F7*100)</f>
        <v>17.378124459487655</v>
      </c>
      <c r="I7" s="78">
        <f>G7/D7%</f>
        <v>96.10706333069199</v>
      </c>
    </row>
    <row r="8" spans="1:9" s="79" customFormat="1" ht="22.5" customHeight="1">
      <c r="A8" s="76" t="s">
        <v>147</v>
      </c>
      <c r="B8" s="77" t="s">
        <v>148</v>
      </c>
      <c r="C8" s="78">
        <f>C9</f>
        <v>269491.4</v>
      </c>
      <c r="D8" s="78">
        <f aca="true" t="shared" si="0" ref="D8:I8">D9</f>
        <v>55416</v>
      </c>
      <c r="E8" s="78">
        <f t="shared" si="0"/>
        <v>20.563179381605494</v>
      </c>
      <c r="F8" s="78">
        <f t="shared" si="0"/>
        <v>267839.7</v>
      </c>
      <c r="G8" s="78">
        <f t="shared" si="0"/>
        <v>56406.8</v>
      </c>
      <c r="H8" s="78">
        <f t="shared" si="0"/>
        <v>21.0599100880116</v>
      </c>
      <c r="I8" s="78">
        <f t="shared" si="0"/>
        <v>101.78793128338387</v>
      </c>
    </row>
    <row r="9" spans="1:9" s="27" customFormat="1" ht="18.75">
      <c r="A9" s="31" t="s">
        <v>3</v>
      </c>
      <c r="B9" s="80" t="s">
        <v>149</v>
      </c>
      <c r="C9" s="21">
        <v>269491.4</v>
      </c>
      <c r="D9" s="21">
        <v>55416</v>
      </c>
      <c r="E9" s="21">
        <f aca="true" t="shared" si="1" ref="E9:E42">SUM(D9/C9*100)</f>
        <v>20.563179381605494</v>
      </c>
      <c r="F9" s="21">
        <v>267839.7</v>
      </c>
      <c r="G9" s="21">
        <v>56406.8</v>
      </c>
      <c r="H9" s="21">
        <f aca="true" t="shared" si="2" ref="H9:H54">SUM(G9/F9*100)</f>
        <v>21.0599100880116</v>
      </c>
      <c r="I9" s="21">
        <f aca="true" t="shared" si="3" ref="I9:I54">G9/D9%</f>
        <v>101.78793128338387</v>
      </c>
    </row>
    <row r="10" spans="1:9" s="82" customFormat="1" ht="66.75" customHeight="1">
      <c r="A10" s="30" t="s">
        <v>150</v>
      </c>
      <c r="B10" s="81" t="s">
        <v>151</v>
      </c>
      <c r="C10" s="78">
        <f>C11</f>
        <v>22690.8</v>
      </c>
      <c r="D10" s="78">
        <f>D11</f>
        <v>5287.2</v>
      </c>
      <c r="E10" s="78">
        <f t="shared" si="1"/>
        <v>23.301073562853666</v>
      </c>
      <c r="F10" s="78">
        <f>F11</f>
        <v>17852</v>
      </c>
      <c r="G10" s="78">
        <f>G11</f>
        <v>7213.8</v>
      </c>
      <c r="H10" s="78">
        <f t="shared" si="2"/>
        <v>40.408917768317274</v>
      </c>
      <c r="I10" s="78">
        <f t="shared" si="3"/>
        <v>136.43894689060372</v>
      </c>
    </row>
    <row r="11" spans="1:9" s="27" customFormat="1" ht="56.25">
      <c r="A11" s="84" t="s">
        <v>224</v>
      </c>
      <c r="B11" s="80" t="s">
        <v>152</v>
      </c>
      <c r="C11" s="21">
        <v>22690.8</v>
      </c>
      <c r="D11" s="21">
        <v>5287.2</v>
      </c>
      <c r="E11" s="21">
        <f t="shared" si="1"/>
        <v>23.301073562853666</v>
      </c>
      <c r="F11" s="21">
        <v>17852</v>
      </c>
      <c r="G11" s="21">
        <v>7213.8</v>
      </c>
      <c r="H11" s="21">
        <f t="shared" si="2"/>
        <v>40.408917768317274</v>
      </c>
      <c r="I11" s="21">
        <f t="shared" si="3"/>
        <v>136.43894689060372</v>
      </c>
    </row>
    <row r="12" spans="1:9" s="82" customFormat="1" ht="27.75" customHeight="1">
      <c r="A12" s="30" t="s">
        <v>153</v>
      </c>
      <c r="B12" s="81" t="s">
        <v>154</v>
      </c>
      <c r="C12" s="78">
        <f>SUM(C13:C15)</f>
        <v>53809.100000000006</v>
      </c>
      <c r="D12" s="78">
        <f>SUM(D13:D15)</f>
        <v>17342.2</v>
      </c>
      <c r="E12" s="78">
        <f t="shared" si="1"/>
        <v>32.22912109661748</v>
      </c>
      <c r="F12" s="78">
        <f>SUM(F13:F15)</f>
        <v>49756.4</v>
      </c>
      <c r="G12" s="78">
        <f>SUM(G13:G15)</f>
        <v>14125</v>
      </c>
      <c r="H12" s="78">
        <f t="shared" si="2"/>
        <v>28.3883078357759</v>
      </c>
      <c r="I12" s="78">
        <f t="shared" si="3"/>
        <v>81.4487204622251</v>
      </c>
    </row>
    <row r="13" spans="1:9" s="27" customFormat="1" ht="18.75">
      <c r="A13" s="31" t="s">
        <v>9</v>
      </c>
      <c r="B13" s="80" t="s">
        <v>155</v>
      </c>
      <c r="C13" s="21">
        <v>42559.3</v>
      </c>
      <c r="D13" s="21">
        <v>10139.2</v>
      </c>
      <c r="E13" s="21">
        <f t="shared" si="1"/>
        <v>23.82370010784952</v>
      </c>
      <c r="F13" s="21">
        <v>38249.2</v>
      </c>
      <c r="G13" s="21">
        <v>8834.8</v>
      </c>
      <c r="H13" s="21">
        <f t="shared" si="2"/>
        <v>23.097999435282308</v>
      </c>
      <c r="I13" s="21">
        <f t="shared" si="3"/>
        <v>87.13507969070537</v>
      </c>
    </row>
    <row r="14" spans="1:9" s="27" customFormat="1" ht="37.5">
      <c r="A14" s="31" t="s">
        <v>16</v>
      </c>
      <c r="B14" s="80" t="s">
        <v>156</v>
      </c>
      <c r="C14" s="21">
        <v>9249.8</v>
      </c>
      <c r="D14" s="21">
        <v>6466.7</v>
      </c>
      <c r="E14" s="21">
        <f t="shared" si="1"/>
        <v>69.9117818763649</v>
      </c>
      <c r="F14" s="21">
        <v>8859.9</v>
      </c>
      <c r="G14" s="21">
        <v>4193.2</v>
      </c>
      <c r="H14" s="21">
        <f t="shared" si="2"/>
        <v>47.327847944107724</v>
      </c>
      <c r="I14" s="21">
        <f t="shared" si="3"/>
        <v>64.84296472698594</v>
      </c>
    </row>
    <row r="15" spans="1:9" s="27" customFormat="1" ht="56.25">
      <c r="A15" s="31" t="s">
        <v>39</v>
      </c>
      <c r="B15" s="80" t="s">
        <v>157</v>
      </c>
      <c r="C15" s="21">
        <v>2000</v>
      </c>
      <c r="D15" s="21">
        <v>736.3</v>
      </c>
      <c r="E15" s="21">
        <f t="shared" si="1"/>
        <v>36.815</v>
      </c>
      <c r="F15" s="21">
        <v>2647.3</v>
      </c>
      <c r="G15" s="21">
        <v>1097</v>
      </c>
      <c r="H15" s="21">
        <f t="shared" si="2"/>
        <v>41.4384467192989</v>
      </c>
      <c r="I15" s="21">
        <f t="shared" si="3"/>
        <v>148.98818416406357</v>
      </c>
    </row>
    <row r="16" spans="1:9" s="82" customFormat="1" ht="19.5">
      <c r="A16" s="30" t="s">
        <v>158</v>
      </c>
      <c r="B16" s="81" t="s">
        <v>159</v>
      </c>
      <c r="C16" s="78">
        <f>SUM(C17:C18)</f>
        <v>75728.20000000001</v>
      </c>
      <c r="D16" s="78">
        <f>SUM(D17:D18)</f>
        <v>9570.7</v>
      </c>
      <c r="E16" s="28">
        <f t="shared" si="1"/>
        <v>12.638224597970108</v>
      </c>
      <c r="F16" s="78">
        <f>SUM(F17:F18)</f>
        <v>67166.4</v>
      </c>
      <c r="G16" s="78">
        <f>SUM(G17:G18)</f>
        <v>10540.4</v>
      </c>
      <c r="H16" s="28">
        <f t="shared" si="2"/>
        <v>15.692965530384239</v>
      </c>
      <c r="I16" s="28">
        <f t="shared" si="3"/>
        <v>110.13196526899807</v>
      </c>
    </row>
    <row r="17" spans="1:9" s="27" customFormat="1" ht="18.75">
      <c r="A17" s="31" t="s">
        <v>44</v>
      </c>
      <c r="B17" s="80" t="s">
        <v>160</v>
      </c>
      <c r="C17" s="21">
        <v>22791.9</v>
      </c>
      <c r="D17" s="21">
        <v>860.1</v>
      </c>
      <c r="E17" s="21">
        <f t="shared" si="1"/>
        <v>3.7737090808576728</v>
      </c>
      <c r="F17" s="21">
        <v>19682.5</v>
      </c>
      <c r="G17" s="21">
        <v>1946.3</v>
      </c>
      <c r="H17" s="21">
        <f t="shared" si="2"/>
        <v>9.888479613870189</v>
      </c>
      <c r="I17" s="21">
        <f t="shared" si="3"/>
        <v>226.28764097197998</v>
      </c>
    </row>
    <row r="18" spans="1:9" s="27" customFormat="1" ht="18.75">
      <c r="A18" s="31" t="s">
        <v>5</v>
      </c>
      <c r="B18" s="80" t="s">
        <v>161</v>
      </c>
      <c r="C18" s="21">
        <v>52936.3</v>
      </c>
      <c r="D18" s="21">
        <v>8710.6</v>
      </c>
      <c r="E18" s="21">
        <f t="shared" si="1"/>
        <v>16.45487123202793</v>
      </c>
      <c r="F18" s="21">
        <v>47483.9</v>
      </c>
      <c r="G18" s="21">
        <v>8594.1</v>
      </c>
      <c r="H18" s="21">
        <f t="shared" si="2"/>
        <v>18.0989767057887</v>
      </c>
      <c r="I18" s="21">
        <f t="shared" si="3"/>
        <v>98.66254907813467</v>
      </c>
    </row>
    <row r="19" spans="1:9" s="82" customFormat="1" ht="19.5">
      <c r="A19" s="30" t="s">
        <v>4</v>
      </c>
      <c r="B19" s="81" t="s">
        <v>162</v>
      </c>
      <c r="C19" s="78">
        <f>SUM(C20:C22)</f>
        <v>9765.1</v>
      </c>
      <c r="D19" s="78">
        <f>SUM(D20:D22)</f>
        <v>1085.6</v>
      </c>
      <c r="E19" s="78">
        <f t="shared" si="1"/>
        <v>11.117141657535507</v>
      </c>
      <c r="F19" s="78">
        <f>SUM(F20:F22)</f>
        <v>8154.3</v>
      </c>
      <c r="G19" s="78">
        <f>SUM(G20:G22)</f>
        <v>1114.2</v>
      </c>
      <c r="H19" s="78">
        <f>SUM(G19/F19*100)</f>
        <v>13.663956440160408</v>
      </c>
      <c r="I19" s="78">
        <f>G19/D19%</f>
        <v>102.63448784082536</v>
      </c>
    </row>
    <row r="20" spans="1:9" s="27" customFormat="1" ht="71.25" customHeight="1">
      <c r="A20" s="84" t="s">
        <v>225</v>
      </c>
      <c r="B20" s="80" t="s">
        <v>163</v>
      </c>
      <c r="C20" s="83">
        <v>9627</v>
      </c>
      <c r="D20" s="83">
        <v>1085.6</v>
      </c>
      <c r="E20" s="21">
        <f t="shared" si="1"/>
        <v>11.276617845642463</v>
      </c>
      <c r="F20" s="21">
        <v>8130</v>
      </c>
      <c r="G20" s="21">
        <v>1092.4</v>
      </c>
      <c r="H20" s="21">
        <f t="shared" si="2"/>
        <v>13.436654366543666</v>
      </c>
      <c r="I20" s="21">
        <f t="shared" si="3"/>
        <v>100.62638172439205</v>
      </c>
    </row>
    <row r="21" spans="1:9" s="27" customFormat="1" ht="112.5">
      <c r="A21" s="84" t="s">
        <v>226</v>
      </c>
      <c r="B21" s="80" t="s">
        <v>164</v>
      </c>
      <c r="C21" s="83">
        <v>138.1</v>
      </c>
      <c r="D21" s="83">
        <v>0</v>
      </c>
      <c r="E21" s="21">
        <f>SUM(D21/C21*100)</f>
        <v>0</v>
      </c>
      <c r="F21" s="21">
        <v>24.3</v>
      </c>
      <c r="G21" s="21">
        <v>1.8</v>
      </c>
      <c r="H21" s="21">
        <f>SUM(G21/F21*100)</f>
        <v>7.4074074074074066</v>
      </c>
      <c r="I21" s="21" t="e">
        <f>G21/D21%</f>
        <v>#DIV/0!</v>
      </c>
    </row>
    <row r="22" spans="1:9" s="27" customFormat="1" ht="56.25">
      <c r="A22" s="84" t="s">
        <v>227</v>
      </c>
      <c r="B22" s="80" t="s">
        <v>228</v>
      </c>
      <c r="C22" s="83">
        <v>0</v>
      </c>
      <c r="D22" s="83">
        <v>0</v>
      </c>
      <c r="E22" s="21"/>
      <c r="F22" s="21">
        <v>0</v>
      </c>
      <c r="G22" s="21">
        <v>20</v>
      </c>
      <c r="H22" s="21" t="e">
        <f>SUM(G22/F22*100)</f>
        <v>#DIV/0!</v>
      </c>
      <c r="I22" s="21">
        <v>0</v>
      </c>
    </row>
    <row r="23" spans="1:9" s="82" customFormat="1" ht="48" customHeight="1">
      <c r="A23" s="30" t="s">
        <v>45</v>
      </c>
      <c r="B23" s="81" t="s">
        <v>165</v>
      </c>
      <c r="C23" s="78">
        <f>SUM(C24:C26)</f>
        <v>0</v>
      </c>
      <c r="D23" s="78">
        <f>SUM(D24:D26)</f>
        <v>0</v>
      </c>
      <c r="E23" s="78"/>
      <c r="F23" s="78">
        <f>F24</f>
        <v>0</v>
      </c>
      <c r="G23" s="78">
        <f>G24</f>
        <v>0</v>
      </c>
      <c r="H23" s="78"/>
      <c r="I23" s="78" t="e">
        <f>G23/D23%</f>
        <v>#DIV/0!</v>
      </c>
    </row>
    <row r="24" spans="1:9" s="27" customFormat="1" ht="66.75" customHeight="1">
      <c r="A24" s="31" t="s">
        <v>166</v>
      </c>
      <c r="B24" s="80" t="s">
        <v>167</v>
      </c>
      <c r="C24" s="21">
        <v>0</v>
      </c>
      <c r="D24" s="21">
        <v>0</v>
      </c>
      <c r="E24" s="21"/>
      <c r="F24" s="21">
        <v>0</v>
      </c>
      <c r="G24" s="21">
        <v>0</v>
      </c>
      <c r="H24" s="21"/>
      <c r="I24" s="21" t="e">
        <f t="shared" si="3"/>
        <v>#DIV/0!</v>
      </c>
    </row>
    <row r="25" spans="1:9" s="27" customFormat="1" ht="24" customHeight="1">
      <c r="A25" s="31" t="s">
        <v>158</v>
      </c>
      <c r="B25" s="80" t="s">
        <v>168</v>
      </c>
      <c r="C25" s="21">
        <v>0</v>
      </c>
      <c r="D25" s="21">
        <v>0</v>
      </c>
      <c r="E25" s="21"/>
      <c r="F25" s="21">
        <v>0</v>
      </c>
      <c r="G25" s="21">
        <v>0</v>
      </c>
      <c r="H25" s="21"/>
      <c r="I25" s="21" t="e">
        <f t="shared" si="3"/>
        <v>#DIV/0!</v>
      </c>
    </row>
    <row r="26" spans="1:9" s="27" customFormat="1" ht="57.75" customHeight="1">
      <c r="A26" s="31" t="s">
        <v>169</v>
      </c>
      <c r="B26" s="80" t="s">
        <v>170</v>
      </c>
      <c r="C26" s="21">
        <v>0</v>
      </c>
      <c r="D26" s="21">
        <v>0</v>
      </c>
      <c r="E26" s="21"/>
      <c r="F26" s="21">
        <v>0</v>
      </c>
      <c r="G26" s="21">
        <v>0</v>
      </c>
      <c r="H26" s="21"/>
      <c r="I26" s="21" t="e">
        <f t="shared" si="3"/>
        <v>#DIV/0!</v>
      </c>
    </row>
    <row r="27" spans="1:9" s="82" customFormat="1" ht="45.75" customHeight="1">
      <c r="A27" s="30" t="s">
        <v>10</v>
      </c>
      <c r="B27" s="81" t="s">
        <v>171</v>
      </c>
      <c r="C27" s="78">
        <f>SUM(C28:C30)</f>
        <v>20626.5</v>
      </c>
      <c r="D27" s="78">
        <f>SUM(D28:D30)</f>
        <v>5058</v>
      </c>
      <c r="E27" s="78">
        <f t="shared" si="1"/>
        <v>24.521852956148642</v>
      </c>
      <c r="F27" s="78">
        <f>SUM(F28:F30)</f>
        <v>19924.9</v>
      </c>
      <c r="G27" s="78">
        <f>SUM(G28:G30)</f>
        <v>3720.9</v>
      </c>
      <c r="H27" s="78">
        <f t="shared" si="2"/>
        <v>18.674623210154127</v>
      </c>
      <c r="I27" s="78">
        <f t="shared" si="3"/>
        <v>73.56465005931199</v>
      </c>
    </row>
    <row r="28" spans="1:9" s="27" customFormat="1" ht="187.5">
      <c r="A28" s="84" t="s">
        <v>172</v>
      </c>
      <c r="B28" s="80" t="s">
        <v>173</v>
      </c>
      <c r="C28" s="21">
        <v>17939.2</v>
      </c>
      <c r="D28" s="21">
        <v>4064.1</v>
      </c>
      <c r="E28" s="21">
        <f t="shared" si="1"/>
        <v>22.654856403853014</v>
      </c>
      <c r="F28" s="21">
        <v>17784.9</v>
      </c>
      <c r="G28" s="21">
        <v>2976</v>
      </c>
      <c r="H28" s="21">
        <f t="shared" si="2"/>
        <v>16.73329622320058</v>
      </c>
      <c r="I28" s="21">
        <f t="shared" si="3"/>
        <v>73.22654462242564</v>
      </c>
    </row>
    <row r="29" spans="1:9" s="27" customFormat="1" ht="56.25">
      <c r="A29" s="84" t="s">
        <v>174</v>
      </c>
      <c r="B29" s="80" t="s">
        <v>175</v>
      </c>
      <c r="C29" s="21">
        <v>100</v>
      </c>
      <c r="D29" s="21">
        <v>0</v>
      </c>
      <c r="E29" s="21">
        <f t="shared" si="1"/>
        <v>0</v>
      </c>
      <c r="F29" s="21">
        <v>100</v>
      </c>
      <c r="G29" s="21">
        <v>0</v>
      </c>
      <c r="H29" s="21">
        <f>SUM(G29/F29*100)</f>
        <v>0</v>
      </c>
      <c r="I29" s="21" t="e">
        <f t="shared" si="3"/>
        <v>#DIV/0!</v>
      </c>
    </row>
    <row r="30" spans="1:9" s="27" customFormat="1" ht="168.75">
      <c r="A30" s="84" t="s">
        <v>176</v>
      </c>
      <c r="B30" s="80" t="s">
        <v>177</v>
      </c>
      <c r="C30" s="21">
        <v>2587.3</v>
      </c>
      <c r="D30" s="21">
        <v>993.9</v>
      </c>
      <c r="E30" s="21">
        <f>SUM(D30/C30*100)</f>
        <v>38.41456344451745</v>
      </c>
      <c r="F30" s="21">
        <v>2040</v>
      </c>
      <c r="G30" s="21">
        <v>744.9</v>
      </c>
      <c r="H30" s="21">
        <f>SUM(G30/F30*100)</f>
        <v>36.514705882352935</v>
      </c>
      <c r="I30" s="21">
        <f>G30/D30%</f>
        <v>74.94717778448536</v>
      </c>
    </row>
    <row r="31" spans="1:9" s="82" customFormat="1" ht="39">
      <c r="A31" s="85" t="s">
        <v>11</v>
      </c>
      <c r="B31" s="81" t="s">
        <v>178</v>
      </c>
      <c r="C31" s="78">
        <f>C32</f>
        <v>810.5</v>
      </c>
      <c r="D31" s="78">
        <f>D32</f>
        <v>568.9</v>
      </c>
      <c r="E31" s="86">
        <f>SUM(D31/C31*100)</f>
        <v>70.19123997532387</v>
      </c>
      <c r="F31" s="78">
        <f>F32</f>
        <v>2559.2</v>
      </c>
      <c r="G31" s="78">
        <f>G32</f>
        <v>498.2</v>
      </c>
      <c r="H31" s="86">
        <f>SUM(G31/F31*100)</f>
        <v>19.467020944045014</v>
      </c>
      <c r="I31" s="86">
        <f>G31/D31%</f>
        <v>87.5725083494463</v>
      </c>
    </row>
    <row r="32" spans="1:9" s="27" customFormat="1" ht="38.25" customHeight="1">
      <c r="A32" s="84" t="s">
        <v>179</v>
      </c>
      <c r="B32" s="80" t="s">
        <v>180</v>
      </c>
      <c r="C32" s="21">
        <v>810.5</v>
      </c>
      <c r="D32" s="21">
        <v>568.9</v>
      </c>
      <c r="E32" s="21">
        <f t="shared" si="1"/>
        <v>70.19123997532387</v>
      </c>
      <c r="F32" s="21">
        <v>2559.2</v>
      </c>
      <c r="G32" s="21">
        <v>498.2</v>
      </c>
      <c r="H32" s="21">
        <f t="shared" si="2"/>
        <v>19.467020944045014</v>
      </c>
      <c r="I32" s="21">
        <f t="shared" si="3"/>
        <v>87.5725083494463</v>
      </c>
    </row>
    <row r="33" spans="1:9" s="82" customFormat="1" ht="57.75" customHeight="1">
      <c r="A33" s="87" t="s">
        <v>181</v>
      </c>
      <c r="B33" s="81" t="s">
        <v>182</v>
      </c>
      <c r="C33" s="78">
        <f>SUM(C34:C35)</f>
        <v>3920</v>
      </c>
      <c r="D33" s="78">
        <f>SUM(D34:D35)</f>
        <v>1225.7</v>
      </c>
      <c r="E33" s="78">
        <f>SUM(D33/C33*100)</f>
        <v>31.267857142857142</v>
      </c>
      <c r="F33" s="78">
        <f>SUM(F34:F35)</f>
        <v>1993.2</v>
      </c>
      <c r="G33" s="78">
        <f>SUM(G34:G35)</f>
        <v>469.5</v>
      </c>
      <c r="H33" s="78">
        <f>SUM(G33/F33*100)</f>
        <v>23.555087296809152</v>
      </c>
      <c r="I33" s="78">
        <f>G33/D33%</f>
        <v>38.304642245247614</v>
      </c>
    </row>
    <row r="34" spans="1:9" s="27" customFormat="1" ht="18.75" customHeight="1">
      <c r="A34" s="31" t="s">
        <v>6</v>
      </c>
      <c r="B34" s="80" t="s">
        <v>183</v>
      </c>
      <c r="C34" s="21">
        <v>3920</v>
      </c>
      <c r="D34" s="21">
        <v>779.4</v>
      </c>
      <c r="E34" s="21">
        <f t="shared" si="1"/>
        <v>19.882653061224488</v>
      </c>
      <c r="F34" s="21">
        <v>1993.2</v>
      </c>
      <c r="G34" s="21">
        <v>416.6</v>
      </c>
      <c r="H34" s="21">
        <f t="shared" si="2"/>
        <v>20.901063616295403</v>
      </c>
      <c r="I34" s="21">
        <f t="shared" si="3"/>
        <v>53.451372850910964</v>
      </c>
    </row>
    <row r="35" spans="1:9" s="27" customFormat="1" ht="36" customHeight="1">
      <c r="A35" s="31" t="s">
        <v>184</v>
      </c>
      <c r="B35" s="80" t="s">
        <v>185</v>
      </c>
      <c r="C35" s="21">
        <v>0</v>
      </c>
      <c r="D35" s="21">
        <v>446.3</v>
      </c>
      <c r="E35" s="21" t="e">
        <f t="shared" si="1"/>
        <v>#DIV/0!</v>
      </c>
      <c r="F35" s="21">
        <v>0</v>
      </c>
      <c r="G35" s="21">
        <v>52.9</v>
      </c>
      <c r="H35" s="21" t="e">
        <f t="shared" si="2"/>
        <v>#DIV/0!</v>
      </c>
      <c r="I35" s="21">
        <f t="shared" si="3"/>
        <v>11.853013667936365</v>
      </c>
    </row>
    <row r="36" spans="1:9" s="88" customFormat="1" ht="37.5" customHeight="1">
      <c r="A36" s="30" t="s">
        <v>7</v>
      </c>
      <c r="B36" s="81" t="s">
        <v>186</v>
      </c>
      <c r="C36" s="78">
        <f>SUM(C38:C39)</f>
        <v>110025.40000000001</v>
      </c>
      <c r="D36" s="78">
        <f>SUM(D38:D39)</f>
        <v>5845.3</v>
      </c>
      <c r="E36" s="78">
        <f t="shared" si="1"/>
        <v>5.31268234425869</v>
      </c>
      <c r="F36" s="78">
        <f>SUM(F37:F39)</f>
        <v>126510.6</v>
      </c>
      <c r="G36" s="78">
        <f>SUM(G37:G39)</f>
        <v>2914.8</v>
      </c>
      <c r="H36" s="78">
        <f t="shared" si="2"/>
        <v>2.3039966611493425</v>
      </c>
      <c r="I36" s="78">
        <f t="shared" si="3"/>
        <v>49.865704069936534</v>
      </c>
    </row>
    <row r="37" spans="1:9" s="88" customFormat="1" ht="37.5" customHeight="1">
      <c r="A37" s="103" t="s">
        <v>232</v>
      </c>
      <c r="B37" s="80" t="s">
        <v>231</v>
      </c>
      <c r="C37" s="78">
        <v>0</v>
      </c>
      <c r="D37" s="78">
        <v>0</v>
      </c>
      <c r="E37" s="78"/>
      <c r="F37" s="98">
        <v>0</v>
      </c>
      <c r="G37" s="98">
        <v>0</v>
      </c>
      <c r="H37" s="78" t="e">
        <f t="shared" si="2"/>
        <v>#DIV/0!</v>
      </c>
      <c r="I37" s="78"/>
    </row>
    <row r="38" spans="1:9" s="27" customFormat="1" ht="162.75" customHeight="1">
      <c r="A38" s="84" t="s">
        <v>187</v>
      </c>
      <c r="B38" s="80" t="s">
        <v>188</v>
      </c>
      <c r="C38" s="21">
        <v>98719.6</v>
      </c>
      <c r="D38" s="21">
        <v>0</v>
      </c>
      <c r="E38" s="21">
        <f t="shared" si="1"/>
        <v>0</v>
      </c>
      <c r="F38" s="21">
        <v>119410.6</v>
      </c>
      <c r="G38" s="21">
        <v>0</v>
      </c>
      <c r="H38" s="21">
        <f t="shared" si="2"/>
        <v>0</v>
      </c>
      <c r="I38" s="21" t="e">
        <f t="shared" si="3"/>
        <v>#DIV/0!</v>
      </c>
    </row>
    <row r="39" spans="1:9" s="27" customFormat="1" ht="77.25" customHeight="1">
      <c r="A39" s="84" t="s">
        <v>189</v>
      </c>
      <c r="B39" s="80" t="s">
        <v>190</v>
      </c>
      <c r="C39" s="21">
        <v>11305.8</v>
      </c>
      <c r="D39" s="21">
        <v>5845.3</v>
      </c>
      <c r="E39" s="21">
        <f t="shared" si="1"/>
        <v>51.701781386544965</v>
      </c>
      <c r="F39" s="21">
        <v>7100</v>
      </c>
      <c r="G39" s="21">
        <v>2914.8</v>
      </c>
      <c r="H39" s="21">
        <f t="shared" si="2"/>
        <v>41.053521126760565</v>
      </c>
      <c r="I39" s="21">
        <f t="shared" si="3"/>
        <v>49.865704069936534</v>
      </c>
    </row>
    <row r="40" spans="1:9" s="82" customFormat="1" ht="47.25" customHeight="1">
      <c r="A40" s="30" t="s">
        <v>40</v>
      </c>
      <c r="B40" s="89" t="s">
        <v>191</v>
      </c>
      <c r="C40" s="78">
        <f>C41</f>
        <v>0</v>
      </c>
      <c r="D40" s="78">
        <f aca="true" t="shared" si="4" ref="D40:I40">D41</f>
        <v>0</v>
      </c>
      <c r="E40" s="78" t="e">
        <f t="shared" si="4"/>
        <v>#DIV/0!</v>
      </c>
      <c r="F40" s="78">
        <f t="shared" si="4"/>
        <v>0</v>
      </c>
      <c r="G40" s="78">
        <f t="shared" si="4"/>
        <v>0</v>
      </c>
      <c r="H40" s="78">
        <f t="shared" si="4"/>
        <v>0</v>
      </c>
      <c r="I40" s="78">
        <f t="shared" si="4"/>
        <v>0</v>
      </c>
    </row>
    <row r="41" spans="1:9" s="27" customFormat="1" ht="93.75" customHeight="1">
      <c r="A41" s="31" t="s">
        <v>192</v>
      </c>
      <c r="B41" s="90" t="s">
        <v>193</v>
      </c>
      <c r="C41" s="21">
        <v>0</v>
      </c>
      <c r="D41" s="21">
        <v>0</v>
      </c>
      <c r="E41" s="21" t="e">
        <f>SUM(D41/C41*100)</f>
        <v>#DIV/0!</v>
      </c>
      <c r="F41" s="21">
        <v>0</v>
      </c>
      <c r="G41" s="21">
        <v>0</v>
      </c>
      <c r="H41" s="21"/>
      <c r="I41" s="21"/>
    </row>
    <row r="42" spans="1:9" s="88" customFormat="1" ht="46.5" customHeight="1">
      <c r="A42" s="30" t="s">
        <v>38</v>
      </c>
      <c r="B42" s="81" t="s">
        <v>194</v>
      </c>
      <c r="C42" s="78">
        <f>SUM(C43:C54)</f>
        <v>4656</v>
      </c>
      <c r="D42" s="78">
        <f>SUM(D43:D54)</f>
        <v>788</v>
      </c>
      <c r="E42" s="78">
        <f t="shared" si="1"/>
        <v>16.924398625429554</v>
      </c>
      <c r="F42" s="78">
        <f>SUM(F43:F54)</f>
        <v>4257.2</v>
      </c>
      <c r="G42" s="78">
        <f>SUM(G43:G54)</f>
        <v>1298.4</v>
      </c>
      <c r="H42" s="78">
        <f t="shared" si="2"/>
        <v>30.498919477590906</v>
      </c>
      <c r="I42" s="78">
        <f t="shared" si="3"/>
        <v>164.77157360406093</v>
      </c>
    </row>
    <row r="43" spans="1:9" s="27" customFormat="1" ht="56.25">
      <c r="A43" s="84" t="s">
        <v>195</v>
      </c>
      <c r="B43" s="91" t="s">
        <v>196</v>
      </c>
      <c r="C43" s="21">
        <v>59</v>
      </c>
      <c r="D43" s="21">
        <v>7.5</v>
      </c>
      <c r="E43" s="21">
        <f>SUM(D43/C43*100)</f>
        <v>12.711864406779661</v>
      </c>
      <c r="F43" s="21">
        <v>75</v>
      </c>
      <c r="G43" s="21">
        <v>19.2</v>
      </c>
      <c r="H43" s="21">
        <f t="shared" si="2"/>
        <v>25.6</v>
      </c>
      <c r="I43" s="21">
        <f t="shared" si="3"/>
        <v>256</v>
      </c>
    </row>
    <row r="44" spans="1:9" s="27" customFormat="1" ht="131.25">
      <c r="A44" s="84" t="s">
        <v>197</v>
      </c>
      <c r="B44" s="91" t="s">
        <v>198</v>
      </c>
      <c r="C44" s="21">
        <v>160</v>
      </c>
      <c r="D44" s="21">
        <v>20</v>
      </c>
      <c r="E44" s="21">
        <f>SUM(D44/C44*100)</f>
        <v>12.5</v>
      </c>
      <c r="F44" s="21">
        <v>170</v>
      </c>
      <c r="G44" s="21">
        <v>10</v>
      </c>
      <c r="H44" s="21">
        <f t="shared" si="2"/>
        <v>5.88235294117647</v>
      </c>
      <c r="I44" s="21">
        <f t="shared" si="3"/>
        <v>50</v>
      </c>
    </row>
    <row r="45" spans="1:9" s="27" customFormat="1" ht="131.25">
      <c r="A45" s="84" t="s">
        <v>199</v>
      </c>
      <c r="B45" s="91" t="s">
        <v>200</v>
      </c>
      <c r="C45" s="21">
        <v>548</v>
      </c>
      <c r="D45" s="21">
        <v>41.1</v>
      </c>
      <c r="E45" s="21">
        <f>SUM(D45/C45*100)</f>
        <v>7.5</v>
      </c>
      <c r="F45" s="21">
        <v>562</v>
      </c>
      <c r="G45" s="21">
        <v>200.6</v>
      </c>
      <c r="H45" s="21">
        <f t="shared" si="2"/>
        <v>35.69395017793594</v>
      </c>
      <c r="I45" s="21">
        <f t="shared" si="3"/>
        <v>488.07785888077854</v>
      </c>
    </row>
    <row r="46" spans="1:9" s="27" customFormat="1" ht="93.75">
      <c r="A46" s="84" t="s">
        <v>201</v>
      </c>
      <c r="B46" s="91" t="s">
        <v>202</v>
      </c>
      <c r="C46" s="21">
        <v>70</v>
      </c>
      <c r="D46" s="21">
        <v>15</v>
      </c>
      <c r="E46" s="21"/>
      <c r="F46" s="21">
        <v>0</v>
      </c>
      <c r="G46" s="21">
        <v>0</v>
      </c>
      <c r="H46" s="21" t="e">
        <f t="shared" si="2"/>
        <v>#DIV/0!</v>
      </c>
      <c r="I46" s="21">
        <f t="shared" si="3"/>
        <v>0</v>
      </c>
    </row>
    <row r="47" spans="1:9" s="27" customFormat="1" ht="37.5">
      <c r="A47" s="84" t="s">
        <v>234</v>
      </c>
      <c r="B47" s="104" t="s">
        <v>233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 t="e">
        <f>SUM(G47/F47*100)</f>
        <v>#DIV/0!</v>
      </c>
      <c r="I47" s="21">
        <v>0</v>
      </c>
    </row>
    <row r="48" spans="1:9" s="27" customFormat="1" ht="243.75">
      <c r="A48" s="84" t="s">
        <v>203</v>
      </c>
      <c r="B48" s="91" t="s">
        <v>204</v>
      </c>
      <c r="C48" s="21">
        <v>285</v>
      </c>
      <c r="D48" s="21">
        <v>172.9</v>
      </c>
      <c r="E48" s="21">
        <f aca="true" t="shared" si="5" ref="E48:E57">SUM(D48/C48*100)</f>
        <v>60.66666666666667</v>
      </c>
      <c r="F48" s="21">
        <v>375</v>
      </c>
      <c r="G48" s="21">
        <v>91</v>
      </c>
      <c r="H48" s="21">
        <f t="shared" si="2"/>
        <v>24.266666666666666</v>
      </c>
      <c r="I48" s="21">
        <f t="shared" si="3"/>
        <v>52.63157894736842</v>
      </c>
    </row>
    <row r="49" spans="1:9" s="27" customFormat="1" ht="75">
      <c r="A49" s="84" t="s">
        <v>205</v>
      </c>
      <c r="B49" s="91" t="s">
        <v>206</v>
      </c>
      <c r="C49" s="21">
        <v>500</v>
      </c>
      <c r="D49" s="21">
        <v>0</v>
      </c>
      <c r="E49" s="21">
        <f t="shared" si="5"/>
        <v>0</v>
      </c>
      <c r="F49" s="21">
        <v>0</v>
      </c>
      <c r="G49" s="21">
        <v>0</v>
      </c>
      <c r="H49" s="21">
        <v>0</v>
      </c>
      <c r="I49" s="21" t="e">
        <f t="shared" si="3"/>
        <v>#DIV/0!</v>
      </c>
    </row>
    <row r="50" spans="1:9" s="27" customFormat="1" ht="112.5">
      <c r="A50" s="84" t="s">
        <v>207</v>
      </c>
      <c r="B50" s="91" t="s">
        <v>208</v>
      </c>
      <c r="C50" s="21">
        <v>350</v>
      </c>
      <c r="D50" s="21">
        <v>84.2</v>
      </c>
      <c r="E50" s="21">
        <f t="shared" si="5"/>
        <v>24.057142857142857</v>
      </c>
      <c r="F50" s="21">
        <v>576</v>
      </c>
      <c r="G50" s="21">
        <v>169.3</v>
      </c>
      <c r="H50" s="21">
        <f t="shared" si="2"/>
        <v>29.392361111111114</v>
      </c>
      <c r="I50" s="21">
        <f t="shared" si="3"/>
        <v>201.0688836104513</v>
      </c>
    </row>
    <row r="51" spans="1:9" s="27" customFormat="1" ht="56.25">
      <c r="A51" s="84" t="s">
        <v>209</v>
      </c>
      <c r="B51" s="91" t="s">
        <v>210</v>
      </c>
      <c r="C51" s="21">
        <v>0</v>
      </c>
      <c r="D51" s="21">
        <v>1.2</v>
      </c>
      <c r="E51" s="21">
        <v>0</v>
      </c>
      <c r="F51" s="21">
        <v>16.5</v>
      </c>
      <c r="G51" s="21">
        <v>14</v>
      </c>
      <c r="H51" s="21"/>
      <c r="I51" s="21">
        <v>0</v>
      </c>
    </row>
    <row r="52" spans="1:9" s="27" customFormat="1" ht="131.25">
      <c r="A52" s="84" t="s">
        <v>211</v>
      </c>
      <c r="B52" s="91" t="s">
        <v>212</v>
      </c>
      <c r="C52" s="21">
        <v>40</v>
      </c>
      <c r="D52" s="21">
        <v>-200</v>
      </c>
      <c r="E52" s="21">
        <f t="shared" si="5"/>
        <v>-500</v>
      </c>
      <c r="F52" s="21">
        <v>33</v>
      </c>
      <c r="G52" s="21">
        <v>0</v>
      </c>
      <c r="H52" s="21">
        <f t="shared" si="2"/>
        <v>0</v>
      </c>
      <c r="I52" s="21">
        <f t="shared" si="3"/>
        <v>0</v>
      </c>
    </row>
    <row r="53" spans="1:9" s="27" customFormat="1" ht="150">
      <c r="A53" s="84" t="s">
        <v>213</v>
      </c>
      <c r="B53" s="91" t="s">
        <v>214</v>
      </c>
      <c r="C53" s="21">
        <v>45.8</v>
      </c>
      <c r="D53" s="21">
        <v>13.9</v>
      </c>
      <c r="E53" s="21">
        <f t="shared" si="5"/>
        <v>30.34934497816594</v>
      </c>
      <c r="F53" s="21">
        <v>15.1</v>
      </c>
      <c r="G53" s="21">
        <v>20.3</v>
      </c>
      <c r="H53" s="21">
        <f t="shared" si="2"/>
        <v>134.43708609271522</v>
      </c>
      <c r="I53" s="21">
        <f t="shared" si="3"/>
        <v>146.0431654676259</v>
      </c>
    </row>
    <row r="54" spans="1:9" s="27" customFormat="1" ht="56.25">
      <c r="A54" s="84" t="s">
        <v>215</v>
      </c>
      <c r="B54" s="91" t="s">
        <v>216</v>
      </c>
      <c r="C54" s="21">
        <v>2598.2</v>
      </c>
      <c r="D54" s="21">
        <v>632.2</v>
      </c>
      <c r="E54" s="21">
        <f t="shared" si="5"/>
        <v>24.33223000538835</v>
      </c>
      <c r="F54" s="21">
        <v>2434.6</v>
      </c>
      <c r="G54" s="21">
        <v>774</v>
      </c>
      <c r="H54" s="21">
        <f t="shared" si="2"/>
        <v>31.79167008954243</v>
      </c>
      <c r="I54" s="21">
        <f t="shared" si="3"/>
        <v>122.42961088263208</v>
      </c>
    </row>
    <row r="55" spans="1:9" s="82" customFormat="1" ht="19.5">
      <c r="A55" s="30" t="s">
        <v>8</v>
      </c>
      <c r="B55" s="81" t="s">
        <v>217</v>
      </c>
      <c r="C55" s="78">
        <f>SUM(C56:C57)</f>
        <v>0</v>
      </c>
      <c r="D55" s="78">
        <f>SUM(D56:D57)</f>
        <v>159.3</v>
      </c>
      <c r="E55" s="21" t="e">
        <f t="shared" si="5"/>
        <v>#DIV/0!</v>
      </c>
      <c r="F55" s="78">
        <f>SUM(F56:F57)</f>
        <v>0</v>
      </c>
      <c r="G55" s="78">
        <f>SUM(G56:G57)</f>
        <v>60.6</v>
      </c>
      <c r="H55" s="21"/>
      <c r="I55" s="78"/>
    </row>
    <row r="56" spans="1:9" s="82" customFormat="1" ht="19.5">
      <c r="A56" s="31" t="s">
        <v>218</v>
      </c>
      <c r="B56" s="80" t="s">
        <v>219</v>
      </c>
      <c r="C56" s="21">
        <v>0</v>
      </c>
      <c r="D56" s="21">
        <v>159.3</v>
      </c>
      <c r="E56" s="21"/>
      <c r="F56" s="78">
        <v>0</v>
      </c>
      <c r="G56" s="78">
        <v>60.6</v>
      </c>
      <c r="H56" s="21"/>
      <c r="I56" s="78"/>
    </row>
    <row r="57" spans="1:9" s="27" customFormat="1" ht="18.75">
      <c r="A57" s="31" t="s">
        <v>8</v>
      </c>
      <c r="B57" s="80" t="s">
        <v>235</v>
      </c>
      <c r="C57" s="21">
        <v>0</v>
      </c>
      <c r="D57" s="21">
        <v>0</v>
      </c>
      <c r="E57" s="21" t="e">
        <f t="shared" si="5"/>
        <v>#DIV/0!</v>
      </c>
      <c r="F57" s="21">
        <v>0</v>
      </c>
      <c r="G57" s="21">
        <v>0</v>
      </c>
      <c r="H57" s="21"/>
      <c r="I57" s="21"/>
    </row>
    <row r="58" spans="1:9" ht="20.25" customHeight="1">
      <c r="A58" s="69" t="s">
        <v>1</v>
      </c>
      <c r="B58" s="70" t="s">
        <v>131</v>
      </c>
      <c r="C58" s="10">
        <f>SUM(C59+C60+C61+C62+C63+C64+C65)</f>
        <v>874282.2000000001</v>
      </c>
      <c r="D58" s="10">
        <f>SUM(D59+D60+D61+D62+D63+D64+D65)</f>
        <v>180972.6</v>
      </c>
      <c r="E58" s="28">
        <f aca="true" t="shared" si="6" ref="E58:E66">SUM(D58/C58*100)</f>
        <v>20.699563596285042</v>
      </c>
      <c r="F58" s="10">
        <f>SUM(F59+F60+F61+F62+F63+F64+F65)</f>
        <v>906207.5</v>
      </c>
      <c r="G58" s="10">
        <f>SUM(G59+G60+G61+G62+G63+G64+G65)</f>
        <v>167432.3</v>
      </c>
      <c r="H58" s="28">
        <f aca="true" t="shared" si="7" ref="H58:H66">SUM(G58/F58*100)</f>
        <v>18.476154743808674</v>
      </c>
      <c r="I58" s="28">
        <f aca="true" t="shared" si="8" ref="I58:I66">G58/D58%</f>
        <v>92.5180386423138</v>
      </c>
    </row>
    <row r="59" spans="1:9" ht="18.75">
      <c r="A59" s="11" t="s">
        <v>41</v>
      </c>
      <c r="B59" s="47" t="s">
        <v>132</v>
      </c>
      <c r="C59" s="12">
        <v>109260.5</v>
      </c>
      <c r="D59" s="12">
        <v>27315</v>
      </c>
      <c r="E59" s="21">
        <f t="shared" si="6"/>
        <v>24.99988559451952</v>
      </c>
      <c r="F59" s="12">
        <v>124929.6</v>
      </c>
      <c r="G59" s="12">
        <v>29670</v>
      </c>
      <c r="H59" s="21">
        <f t="shared" si="7"/>
        <v>23.74937564836516</v>
      </c>
      <c r="I59" s="21">
        <f t="shared" si="8"/>
        <v>108.62163646348161</v>
      </c>
    </row>
    <row r="60" spans="1:9" ht="18.75">
      <c r="A60" s="11" t="s">
        <v>42</v>
      </c>
      <c r="B60" s="47" t="s">
        <v>134</v>
      </c>
      <c r="C60" s="12">
        <v>724296.6</v>
      </c>
      <c r="D60" s="12">
        <v>141777.7</v>
      </c>
      <c r="E60" s="21">
        <f t="shared" si="6"/>
        <v>19.5745361775825</v>
      </c>
      <c r="F60" s="12">
        <v>707385.5</v>
      </c>
      <c r="G60" s="12">
        <v>138032</v>
      </c>
      <c r="H60" s="21">
        <f t="shared" si="7"/>
        <v>19.512981252796386</v>
      </c>
      <c r="I60" s="21">
        <f t="shared" si="8"/>
        <v>97.35804713999451</v>
      </c>
    </row>
    <row r="61" spans="1:9" ht="18.75" customHeight="1">
      <c r="A61" s="11" t="s">
        <v>43</v>
      </c>
      <c r="B61" s="47" t="s">
        <v>133</v>
      </c>
      <c r="C61" s="12">
        <v>40526.8</v>
      </c>
      <c r="D61" s="12">
        <v>11943.4</v>
      </c>
      <c r="E61" s="21">
        <f t="shared" si="6"/>
        <v>29.47037515915394</v>
      </c>
      <c r="F61" s="12">
        <v>70645.9</v>
      </c>
      <c r="G61" s="12">
        <v>0</v>
      </c>
      <c r="H61" s="21">
        <f t="shared" si="7"/>
        <v>0</v>
      </c>
      <c r="I61" s="21"/>
    </row>
    <row r="62" spans="1:9" s="27" customFormat="1" ht="18.75">
      <c r="A62" s="31" t="s">
        <v>14</v>
      </c>
      <c r="B62" s="47" t="s">
        <v>145</v>
      </c>
      <c r="C62" s="72">
        <v>0</v>
      </c>
      <c r="D62" s="23">
        <v>0</v>
      </c>
      <c r="E62" s="23" t="e">
        <f>SUM(D62/C62*100)</f>
        <v>#DIV/0!</v>
      </c>
      <c r="F62" s="23"/>
      <c r="G62" s="23"/>
      <c r="H62" s="32"/>
      <c r="I62" s="23" t="e">
        <f>G62/D62%</f>
        <v>#DIV/0!</v>
      </c>
    </row>
    <row r="63" spans="1:9" ht="37.5">
      <c r="A63" s="11" t="s">
        <v>17</v>
      </c>
      <c r="B63" s="47" t="s">
        <v>136</v>
      </c>
      <c r="C63" s="12">
        <v>0</v>
      </c>
      <c r="D63" s="12">
        <v>0</v>
      </c>
      <c r="E63" s="21" t="e">
        <f t="shared" si="6"/>
        <v>#DIV/0!</v>
      </c>
      <c r="F63" s="12">
        <v>0</v>
      </c>
      <c r="G63" s="12">
        <v>0</v>
      </c>
      <c r="H63" s="21" t="e">
        <f t="shared" si="7"/>
        <v>#DIV/0!</v>
      </c>
      <c r="I63" s="21" t="e">
        <f t="shared" si="8"/>
        <v>#DIV/0!</v>
      </c>
    </row>
    <row r="64" spans="1:9" ht="37.5">
      <c r="A64" s="11" t="s">
        <v>13</v>
      </c>
      <c r="B64" s="47" t="s">
        <v>137</v>
      </c>
      <c r="C64" s="21">
        <v>-63.5</v>
      </c>
      <c r="D64" s="21">
        <v>-63.5</v>
      </c>
      <c r="E64" s="21">
        <f t="shared" si="6"/>
        <v>100</v>
      </c>
      <c r="F64" s="21">
        <v>-269.7</v>
      </c>
      <c r="G64" s="21">
        <v>-269.7</v>
      </c>
      <c r="H64" s="21">
        <f t="shared" si="7"/>
        <v>100</v>
      </c>
      <c r="I64" s="21">
        <f t="shared" si="8"/>
        <v>424.72440944881885</v>
      </c>
    </row>
    <row r="65" spans="1:9" ht="21.75" customHeight="1">
      <c r="A65" s="11" t="s">
        <v>12</v>
      </c>
      <c r="B65" s="47" t="s">
        <v>135</v>
      </c>
      <c r="C65" s="12">
        <v>261.8</v>
      </c>
      <c r="D65" s="12">
        <v>0</v>
      </c>
      <c r="E65" s="21">
        <f t="shared" si="6"/>
        <v>0</v>
      </c>
      <c r="F65" s="12">
        <v>3516.2</v>
      </c>
      <c r="G65" s="12">
        <v>0</v>
      </c>
      <c r="H65" s="21">
        <f t="shared" si="7"/>
        <v>0</v>
      </c>
      <c r="I65" s="21" t="e">
        <f t="shared" si="8"/>
        <v>#DIV/0!</v>
      </c>
    </row>
    <row r="66" spans="1:9" ht="21.75" customHeight="1">
      <c r="A66" s="13" t="s">
        <v>28</v>
      </c>
      <c r="B66" s="45"/>
      <c r="C66" s="116">
        <f>SUM(C7+C58)</f>
        <v>1445805.2000000002</v>
      </c>
      <c r="D66" s="116">
        <f>SUM(D7+D58)</f>
        <v>283319.5</v>
      </c>
      <c r="E66" s="28">
        <f t="shared" si="6"/>
        <v>19.595966316900782</v>
      </c>
      <c r="F66" s="116">
        <f>SUM(F7+F58)</f>
        <v>1472221.4</v>
      </c>
      <c r="G66" s="116">
        <f>SUM(G7+G58)</f>
        <v>265794.89999999997</v>
      </c>
      <c r="H66" s="28">
        <f t="shared" si="7"/>
        <v>18.054003290537686</v>
      </c>
      <c r="I66" s="28">
        <f t="shared" si="8"/>
        <v>93.81454506308248</v>
      </c>
    </row>
    <row r="67" spans="1:9" ht="18.75">
      <c r="A67" s="121" t="s">
        <v>2</v>
      </c>
      <c r="B67" s="121"/>
      <c r="C67" s="121"/>
      <c r="D67" s="121"/>
      <c r="E67" s="121"/>
      <c r="F67" s="121"/>
      <c r="G67" s="121"/>
      <c r="H67" s="121"/>
      <c r="I67" s="100"/>
    </row>
    <row r="68" spans="1:9" ht="18.75">
      <c r="A68" s="49" t="s">
        <v>18</v>
      </c>
      <c r="B68" s="50" t="s">
        <v>53</v>
      </c>
      <c r="C68" s="51">
        <f>SUM(C69:C76)</f>
        <v>121761.9</v>
      </c>
      <c r="D68" s="51">
        <f>SUM(D69:D76)</f>
        <v>24915.700000000004</v>
      </c>
      <c r="E68" s="52">
        <f>SUM(D68/C68*100)</f>
        <v>20.462640612539722</v>
      </c>
      <c r="F68" s="51">
        <f>SUM(F69:F76)</f>
        <v>142354.6</v>
      </c>
      <c r="G68" s="51">
        <f>SUM(G69:G76)</f>
        <v>23259.7</v>
      </c>
      <c r="H68" s="52">
        <f>SUM(G68/F68*100)</f>
        <v>16.339268277948165</v>
      </c>
      <c r="I68" s="52">
        <f>G68/D68%</f>
        <v>93.35358829974673</v>
      </c>
    </row>
    <row r="69" spans="1:10" ht="75">
      <c r="A69" s="14" t="s">
        <v>54</v>
      </c>
      <c r="B69" s="53" t="s">
        <v>55</v>
      </c>
      <c r="C69" s="114">
        <v>6071.7</v>
      </c>
      <c r="D69" s="107">
        <v>1149.1</v>
      </c>
      <c r="E69" s="57">
        <f aca="true" t="shared" si="9" ref="E69:E76">SUM(D69/C69*100)</f>
        <v>18.925506859693332</v>
      </c>
      <c r="F69" s="115">
        <v>10792.7</v>
      </c>
      <c r="G69" s="113">
        <v>1916.4</v>
      </c>
      <c r="H69" s="57">
        <f aca="true" t="shared" si="10" ref="H69:H76">SUM(G69/F69*100)</f>
        <v>17.75644648697731</v>
      </c>
      <c r="I69" s="23">
        <f aca="true" t="shared" si="11" ref="I69:I76">G69/D69%</f>
        <v>166.77399704116266</v>
      </c>
      <c r="J69" s="102"/>
    </row>
    <row r="70" spans="1:9" ht="93.75">
      <c r="A70" s="14" t="s">
        <v>56</v>
      </c>
      <c r="B70" s="53" t="s">
        <v>57</v>
      </c>
      <c r="C70" s="114">
        <v>6204.5</v>
      </c>
      <c r="D70" s="107">
        <v>1115.7</v>
      </c>
      <c r="E70" s="57">
        <f t="shared" si="9"/>
        <v>17.982109759045855</v>
      </c>
      <c r="F70" s="115">
        <v>7039.1</v>
      </c>
      <c r="G70" s="113">
        <v>1351.7</v>
      </c>
      <c r="H70" s="57">
        <f t="shared" si="10"/>
        <v>19.20273898651816</v>
      </c>
      <c r="I70" s="23">
        <f t="shared" si="11"/>
        <v>121.15263959845836</v>
      </c>
    </row>
    <row r="71" spans="1:9" ht="112.5">
      <c r="A71" s="14" t="s">
        <v>58</v>
      </c>
      <c r="B71" s="53" t="s">
        <v>59</v>
      </c>
      <c r="C71" s="114">
        <v>57152.4</v>
      </c>
      <c r="D71" s="107">
        <v>12826.9</v>
      </c>
      <c r="E71" s="57">
        <f t="shared" si="9"/>
        <v>22.443326964396945</v>
      </c>
      <c r="F71" s="115">
        <v>54704.5</v>
      </c>
      <c r="G71" s="113">
        <v>9628.9</v>
      </c>
      <c r="H71" s="57">
        <f t="shared" si="10"/>
        <v>17.601659826888095</v>
      </c>
      <c r="I71" s="23">
        <f t="shared" si="11"/>
        <v>75.06802111188206</v>
      </c>
    </row>
    <row r="72" spans="1:9" ht="18.75">
      <c r="A72" s="14" t="s">
        <v>140</v>
      </c>
      <c r="B72" s="53" t="s">
        <v>139</v>
      </c>
      <c r="C72" s="114"/>
      <c r="D72" s="107"/>
      <c r="E72" s="57" t="e">
        <f t="shared" si="9"/>
        <v>#DIV/0!</v>
      </c>
      <c r="F72" s="115"/>
      <c r="G72" s="113"/>
      <c r="H72" s="57" t="e">
        <f t="shared" si="10"/>
        <v>#DIV/0!</v>
      </c>
      <c r="I72" s="23" t="e">
        <f t="shared" si="11"/>
        <v>#DIV/0!</v>
      </c>
    </row>
    <row r="73" spans="1:9" ht="73.5" customHeight="1">
      <c r="A73" s="14" t="s">
        <v>60</v>
      </c>
      <c r="B73" s="53" t="s">
        <v>61</v>
      </c>
      <c r="C73" s="114">
        <v>11260.2</v>
      </c>
      <c r="D73" s="107">
        <v>2248.9</v>
      </c>
      <c r="E73" s="57">
        <f t="shared" si="9"/>
        <v>19.972114172039575</v>
      </c>
      <c r="F73" s="115">
        <v>12170.4</v>
      </c>
      <c r="G73" s="113">
        <v>2676.7</v>
      </c>
      <c r="H73" s="57">
        <f t="shared" si="10"/>
        <v>21.993525274436337</v>
      </c>
      <c r="I73" s="23">
        <f t="shared" si="11"/>
        <v>119.02263328738493</v>
      </c>
    </row>
    <row r="74" spans="1:9" ht="37.5">
      <c r="A74" s="14" t="s">
        <v>62</v>
      </c>
      <c r="B74" s="53" t="s">
        <v>63</v>
      </c>
      <c r="C74" s="54">
        <v>3521.3</v>
      </c>
      <c r="D74" s="55"/>
      <c r="E74" s="57"/>
      <c r="F74" s="115">
        <v>538.9</v>
      </c>
      <c r="G74" s="113">
        <v>47.8</v>
      </c>
      <c r="H74" s="57">
        <f t="shared" si="10"/>
        <v>8.869920207830766</v>
      </c>
      <c r="I74" s="23"/>
    </row>
    <row r="75" spans="1:9" ht="18.75">
      <c r="A75" s="14" t="s">
        <v>64</v>
      </c>
      <c r="B75" s="53" t="s">
        <v>65</v>
      </c>
      <c r="C75" s="105">
        <v>1441.7</v>
      </c>
      <c r="D75" s="55"/>
      <c r="E75" s="57">
        <f t="shared" si="9"/>
        <v>0</v>
      </c>
      <c r="F75" s="111">
        <v>2276.1</v>
      </c>
      <c r="G75" s="113">
        <v>0</v>
      </c>
      <c r="H75" s="57">
        <f t="shared" si="10"/>
        <v>0</v>
      </c>
      <c r="I75" s="23"/>
    </row>
    <row r="76" spans="1:9" ht="19.5" customHeight="1">
      <c r="A76" s="14" t="s">
        <v>66</v>
      </c>
      <c r="B76" s="53" t="s">
        <v>67</v>
      </c>
      <c r="C76" s="105">
        <v>36110.1</v>
      </c>
      <c r="D76" s="109">
        <v>7575.1</v>
      </c>
      <c r="E76" s="57">
        <f t="shared" si="9"/>
        <v>20.977787378046585</v>
      </c>
      <c r="F76" s="111">
        <v>54832.9</v>
      </c>
      <c r="G76" s="112">
        <v>7638.2</v>
      </c>
      <c r="H76" s="57">
        <f t="shared" si="10"/>
        <v>13.929958109091439</v>
      </c>
      <c r="I76" s="23">
        <f t="shared" si="11"/>
        <v>100.83299230373196</v>
      </c>
    </row>
    <row r="77" spans="1:9" ht="18.75">
      <c r="A77" s="49" t="s">
        <v>19</v>
      </c>
      <c r="B77" s="56" t="s">
        <v>68</v>
      </c>
      <c r="C77" s="62">
        <f>SUM(C78)</f>
        <v>1915</v>
      </c>
      <c r="D77" s="62">
        <f>SUM(D78)</f>
        <v>343</v>
      </c>
      <c r="E77" s="64">
        <f aca="true" t="shared" si="12" ref="E77:E116">SUM(D77/C77*100)</f>
        <v>17.911227154046998</v>
      </c>
      <c r="F77" s="63">
        <f>SUM(F78)</f>
        <v>1877.5</v>
      </c>
      <c r="G77" s="63">
        <f>SUM(G78)</f>
        <v>319.9</v>
      </c>
      <c r="H77" s="64">
        <f aca="true" t="shared" si="13" ref="H77:H82">SUM(G77/F77*100)</f>
        <v>17.03861517976032</v>
      </c>
      <c r="I77" s="64">
        <f aca="true" t="shared" si="14" ref="I77:I82">G77/D77%</f>
        <v>93.26530612244896</v>
      </c>
    </row>
    <row r="78" spans="1:9" ht="37.5">
      <c r="A78" s="58" t="s">
        <v>69</v>
      </c>
      <c r="B78" s="59" t="s">
        <v>70</v>
      </c>
      <c r="C78" s="60">
        <v>1915</v>
      </c>
      <c r="D78" s="109">
        <v>343</v>
      </c>
      <c r="E78" s="57">
        <f t="shared" si="12"/>
        <v>17.911227154046998</v>
      </c>
      <c r="F78" s="61">
        <v>1877.5</v>
      </c>
      <c r="G78" s="112">
        <v>319.9</v>
      </c>
      <c r="H78" s="57">
        <f t="shared" si="13"/>
        <v>17.03861517976032</v>
      </c>
      <c r="I78" s="23">
        <f t="shared" si="14"/>
        <v>93.26530612244896</v>
      </c>
    </row>
    <row r="79" spans="1:9" ht="36.75" customHeight="1">
      <c r="A79" s="49" t="s">
        <v>20</v>
      </c>
      <c r="B79" s="56" t="s">
        <v>71</v>
      </c>
      <c r="C79" s="62">
        <f>SUM(C80:C81)</f>
        <v>5542.8</v>
      </c>
      <c r="D79" s="62">
        <f>SUM(D80:D81)</f>
        <v>1012.2</v>
      </c>
      <c r="E79" s="64">
        <f t="shared" si="12"/>
        <v>18.261528469365665</v>
      </c>
      <c r="F79" s="64">
        <f>SUM(F80:F81)</f>
        <v>5790.3</v>
      </c>
      <c r="G79" s="64">
        <f>SUM(G80:G81)</f>
        <v>1009.1999999999999</v>
      </c>
      <c r="H79" s="64">
        <f t="shared" si="13"/>
        <v>17.429148748769492</v>
      </c>
      <c r="I79" s="32">
        <f t="shared" si="14"/>
        <v>99.7036158861885</v>
      </c>
    </row>
    <row r="80" spans="1:9" ht="37.5" customHeight="1">
      <c r="A80" s="58" t="s">
        <v>72</v>
      </c>
      <c r="B80" s="59" t="s">
        <v>73</v>
      </c>
      <c r="C80" s="105">
        <v>5059.8</v>
      </c>
      <c r="D80" s="107">
        <v>931.2</v>
      </c>
      <c r="E80" s="57">
        <f t="shared" si="12"/>
        <v>18.4038894817977</v>
      </c>
      <c r="F80" s="111">
        <v>5074.8</v>
      </c>
      <c r="G80" s="113">
        <v>913.3</v>
      </c>
      <c r="H80" s="23">
        <f t="shared" si="13"/>
        <v>17.996768345550564</v>
      </c>
      <c r="I80" s="23">
        <f t="shared" si="14"/>
        <v>98.07774914089346</v>
      </c>
    </row>
    <row r="81" spans="1:9" ht="23.25" customHeight="1">
      <c r="A81" s="58" t="s">
        <v>74</v>
      </c>
      <c r="B81" s="59" t="s">
        <v>75</v>
      </c>
      <c r="C81" s="105">
        <v>483</v>
      </c>
      <c r="D81" s="107">
        <v>81</v>
      </c>
      <c r="E81" s="57">
        <f t="shared" si="12"/>
        <v>16.77018633540373</v>
      </c>
      <c r="F81" s="111">
        <v>715.5</v>
      </c>
      <c r="G81" s="113">
        <v>95.9</v>
      </c>
      <c r="H81" s="23">
        <f t="shared" si="13"/>
        <v>13.403214535290008</v>
      </c>
      <c r="I81" s="23">
        <f t="shared" si="14"/>
        <v>118.39506172839506</v>
      </c>
    </row>
    <row r="82" spans="1:9" ht="18.75" customHeight="1">
      <c r="A82" s="49" t="s">
        <v>21</v>
      </c>
      <c r="B82" s="56" t="s">
        <v>76</v>
      </c>
      <c r="C82" s="62">
        <f>SUM(C83:C87)</f>
        <v>80724.1</v>
      </c>
      <c r="D82" s="62">
        <f>SUM(D83:D87)</f>
        <v>5308.7</v>
      </c>
      <c r="E82" s="64">
        <f t="shared" si="12"/>
        <v>6.57635080477825</v>
      </c>
      <c r="F82" s="64">
        <f>SUM(F83:F87)</f>
        <v>71307.5</v>
      </c>
      <c r="G82" s="64">
        <f>SUM(G83:G87)</f>
        <v>6493.400000000001</v>
      </c>
      <c r="H82" s="64">
        <f t="shared" si="13"/>
        <v>9.106195000525892</v>
      </c>
      <c r="I82" s="32">
        <f t="shared" si="14"/>
        <v>122.31619793923184</v>
      </c>
    </row>
    <row r="83" spans="1:9" ht="18.75" customHeight="1">
      <c r="A83" s="14" t="s">
        <v>77</v>
      </c>
      <c r="B83" s="53" t="s">
        <v>81</v>
      </c>
      <c r="C83" s="54">
        <v>2036.3</v>
      </c>
      <c r="D83" s="55"/>
      <c r="E83" s="57"/>
      <c r="F83" s="111">
        <v>187.7</v>
      </c>
      <c r="G83" s="113">
        <v>0</v>
      </c>
      <c r="H83" s="23">
        <f aca="true" t="shared" si="15" ref="H83:H109">SUM(G83/F83*100)</f>
        <v>0</v>
      </c>
      <c r="I83" s="23"/>
    </row>
    <row r="84" spans="1:9" ht="18.75" customHeight="1">
      <c r="A84" s="14" t="s">
        <v>82</v>
      </c>
      <c r="B84" s="53" t="s">
        <v>83</v>
      </c>
      <c r="C84" s="105">
        <v>35</v>
      </c>
      <c r="D84" s="110"/>
      <c r="E84" s="57">
        <f t="shared" si="12"/>
        <v>0</v>
      </c>
      <c r="F84" s="111"/>
      <c r="G84" s="113"/>
      <c r="H84" s="23" t="e">
        <f t="shared" si="15"/>
        <v>#DIV/0!</v>
      </c>
      <c r="I84" s="23" t="e">
        <f aca="true" t="shared" si="16" ref="I84:I92">G84/D84%</f>
        <v>#DIV/0!</v>
      </c>
    </row>
    <row r="85" spans="1:9" ht="18.75" customHeight="1">
      <c r="A85" s="14" t="s">
        <v>79</v>
      </c>
      <c r="B85" s="53" t="s">
        <v>84</v>
      </c>
      <c r="C85" s="105">
        <v>3900</v>
      </c>
      <c r="D85" s="110">
        <v>705</v>
      </c>
      <c r="E85" s="57">
        <f t="shared" si="12"/>
        <v>18.076923076923077</v>
      </c>
      <c r="F85" s="111"/>
      <c r="G85" s="113"/>
      <c r="H85" s="23" t="e">
        <f t="shared" si="15"/>
        <v>#DIV/0!</v>
      </c>
      <c r="I85" s="23">
        <f t="shared" si="16"/>
        <v>0</v>
      </c>
    </row>
    <row r="86" spans="1:9" ht="36.75" customHeight="1">
      <c r="A86" s="14" t="s">
        <v>78</v>
      </c>
      <c r="B86" s="53" t="s">
        <v>85</v>
      </c>
      <c r="C86" s="105">
        <v>67855.7</v>
      </c>
      <c r="D86" s="110">
        <v>3698.3</v>
      </c>
      <c r="E86" s="57">
        <f t="shared" si="12"/>
        <v>5.4502422051500465</v>
      </c>
      <c r="F86" s="111">
        <v>65469.5</v>
      </c>
      <c r="G86" s="113">
        <v>5732.6</v>
      </c>
      <c r="H86" s="23">
        <f t="shared" si="15"/>
        <v>8.756138354500951</v>
      </c>
      <c r="I86" s="23">
        <f t="shared" si="16"/>
        <v>155.00635427088122</v>
      </c>
    </row>
    <row r="87" spans="1:9" ht="39" customHeight="1">
      <c r="A87" s="14" t="s">
        <v>80</v>
      </c>
      <c r="B87" s="53" t="s">
        <v>86</v>
      </c>
      <c r="C87" s="105">
        <v>6897.1</v>
      </c>
      <c r="D87" s="110">
        <v>905.4</v>
      </c>
      <c r="E87" s="57">
        <f t="shared" si="12"/>
        <v>13.127256383117542</v>
      </c>
      <c r="F87" s="111">
        <v>5650.3</v>
      </c>
      <c r="G87" s="113">
        <v>760.8</v>
      </c>
      <c r="H87" s="23">
        <f t="shared" si="15"/>
        <v>13.464771782029272</v>
      </c>
      <c r="I87" s="23">
        <f t="shared" si="16"/>
        <v>84.02915838303511</v>
      </c>
    </row>
    <row r="88" spans="1:9" ht="21" customHeight="1">
      <c r="A88" s="49" t="s">
        <v>22</v>
      </c>
      <c r="B88" s="56" t="s">
        <v>88</v>
      </c>
      <c r="C88" s="62">
        <f>SUM(C89:C92)</f>
        <v>144389.9</v>
      </c>
      <c r="D88" s="62">
        <f>SUM(D89:D92)</f>
        <v>14093.8</v>
      </c>
      <c r="E88" s="64">
        <f t="shared" si="12"/>
        <v>9.760932031949602</v>
      </c>
      <c r="F88" s="64">
        <f>SUM(F89:F92)</f>
        <v>114150.2</v>
      </c>
      <c r="G88" s="64">
        <f>SUM(G89:G92)</f>
        <v>24855.1</v>
      </c>
      <c r="H88" s="64">
        <f t="shared" si="15"/>
        <v>21.774031057326223</v>
      </c>
      <c r="I88" s="32">
        <f t="shared" si="16"/>
        <v>176.3548510692645</v>
      </c>
    </row>
    <row r="89" spans="1:9" ht="21" customHeight="1">
      <c r="A89" s="58" t="s">
        <v>87</v>
      </c>
      <c r="B89" s="59" t="s">
        <v>89</v>
      </c>
      <c r="C89" s="105">
        <v>73539.5</v>
      </c>
      <c r="D89" s="107">
        <v>1679.7</v>
      </c>
      <c r="E89" s="57">
        <f t="shared" si="12"/>
        <v>2.284078624412731</v>
      </c>
      <c r="F89" s="111">
        <v>34047.7</v>
      </c>
      <c r="G89" s="113">
        <v>12953.6</v>
      </c>
      <c r="H89" s="23">
        <f t="shared" si="15"/>
        <v>38.045448003829925</v>
      </c>
      <c r="I89" s="23">
        <f t="shared" si="16"/>
        <v>771.185330713818</v>
      </c>
    </row>
    <row r="90" spans="1:9" ht="21" customHeight="1">
      <c r="A90" s="58" t="s">
        <v>90</v>
      </c>
      <c r="B90" s="59" t="s">
        <v>91</v>
      </c>
      <c r="C90" s="105">
        <v>8114.7</v>
      </c>
      <c r="D90" s="107">
        <v>1569.2</v>
      </c>
      <c r="E90" s="57">
        <f t="shared" si="12"/>
        <v>19.337745079916697</v>
      </c>
      <c r="F90" s="111">
        <v>13368.5</v>
      </c>
      <c r="G90" s="113">
        <v>998.2</v>
      </c>
      <c r="H90" s="23">
        <f t="shared" si="15"/>
        <v>7.466806298388002</v>
      </c>
      <c r="I90" s="23">
        <f t="shared" si="16"/>
        <v>63.612031608462914</v>
      </c>
    </row>
    <row r="91" spans="1:9" ht="21" customHeight="1">
      <c r="A91" s="58" t="s">
        <v>92</v>
      </c>
      <c r="B91" s="59" t="s">
        <v>93</v>
      </c>
      <c r="C91" s="105">
        <v>52879.9</v>
      </c>
      <c r="D91" s="107">
        <v>8984.3</v>
      </c>
      <c r="E91" s="57">
        <f t="shared" si="12"/>
        <v>16.990009436477752</v>
      </c>
      <c r="F91" s="111">
        <v>54740</v>
      </c>
      <c r="G91" s="113">
        <v>8403.8</v>
      </c>
      <c r="H91" s="23">
        <f t="shared" si="15"/>
        <v>15.35221044939715</v>
      </c>
      <c r="I91" s="23">
        <f t="shared" si="16"/>
        <v>93.53872867112631</v>
      </c>
    </row>
    <row r="92" spans="1:9" ht="37.5">
      <c r="A92" s="58" t="s">
        <v>94</v>
      </c>
      <c r="B92" s="59" t="s">
        <v>95</v>
      </c>
      <c r="C92" s="105">
        <v>9855.8</v>
      </c>
      <c r="D92" s="107">
        <v>1860.6</v>
      </c>
      <c r="E92" s="57">
        <f t="shared" si="12"/>
        <v>18.87822398993486</v>
      </c>
      <c r="F92" s="111">
        <v>11994</v>
      </c>
      <c r="G92" s="113">
        <v>2499.5</v>
      </c>
      <c r="H92" s="23">
        <f t="shared" si="15"/>
        <v>20.839586459896616</v>
      </c>
      <c r="I92" s="23">
        <f t="shared" si="16"/>
        <v>134.33838546705366</v>
      </c>
    </row>
    <row r="93" spans="1:9" ht="18.75">
      <c r="A93" s="49" t="s">
        <v>23</v>
      </c>
      <c r="B93" s="56" t="s">
        <v>97</v>
      </c>
      <c r="C93" s="62">
        <f>SUM(C94:C98)</f>
        <v>951934.7999999999</v>
      </c>
      <c r="D93" s="62">
        <f>SUM(D94:D98)</f>
        <v>171870.50000000003</v>
      </c>
      <c r="E93" s="64">
        <f t="shared" si="12"/>
        <v>18.054860479940437</v>
      </c>
      <c r="F93" s="64">
        <f>SUM(F94:F98)</f>
        <v>947982.6000000001</v>
      </c>
      <c r="G93" s="64">
        <f>SUM(G94:G98)</f>
        <v>176735.5</v>
      </c>
      <c r="H93" s="64">
        <f t="shared" si="15"/>
        <v>18.64332741972268</v>
      </c>
      <c r="I93" s="32">
        <f aca="true" t="shared" si="17" ref="I93:I116">G93/D93%</f>
        <v>102.83061956531223</v>
      </c>
    </row>
    <row r="94" spans="1:9" ht="18.75">
      <c r="A94" s="58" t="s">
        <v>96</v>
      </c>
      <c r="B94" s="59" t="s">
        <v>98</v>
      </c>
      <c r="C94" s="105">
        <v>278552.2</v>
      </c>
      <c r="D94" s="110">
        <v>47117.3</v>
      </c>
      <c r="E94" s="57">
        <f t="shared" si="12"/>
        <v>16.91507013766181</v>
      </c>
      <c r="F94" s="111">
        <v>279083.3</v>
      </c>
      <c r="G94" s="113">
        <v>50731</v>
      </c>
      <c r="H94" s="23">
        <f t="shared" si="15"/>
        <v>18.177726865061437</v>
      </c>
      <c r="I94" s="23">
        <f t="shared" si="17"/>
        <v>107.66958208556093</v>
      </c>
    </row>
    <row r="95" spans="1:9" ht="18.75">
      <c r="A95" s="58" t="s">
        <v>99</v>
      </c>
      <c r="B95" s="59" t="s">
        <v>100</v>
      </c>
      <c r="C95" s="105">
        <v>639801.3</v>
      </c>
      <c r="D95" s="110">
        <v>119000.3</v>
      </c>
      <c r="E95" s="57">
        <f t="shared" si="12"/>
        <v>18.599571460701938</v>
      </c>
      <c r="F95" s="111">
        <v>525873.8</v>
      </c>
      <c r="G95" s="113">
        <v>98979.4</v>
      </c>
      <c r="H95" s="23">
        <f t="shared" si="15"/>
        <v>18.821892248672587</v>
      </c>
      <c r="I95" s="23">
        <f t="shared" si="17"/>
        <v>83.17575669977303</v>
      </c>
    </row>
    <row r="96" spans="1:9" ht="37.5">
      <c r="A96" s="58" t="s">
        <v>241</v>
      </c>
      <c r="B96" s="59" t="s">
        <v>242</v>
      </c>
      <c r="C96" s="105"/>
      <c r="D96" s="110"/>
      <c r="E96" s="57"/>
      <c r="F96" s="111">
        <v>108952.7</v>
      </c>
      <c r="G96" s="113">
        <v>21033</v>
      </c>
      <c r="H96" s="23"/>
      <c r="I96" s="23"/>
    </row>
    <row r="97" spans="1:9" ht="37.5">
      <c r="A97" s="58" t="s">
        <v>101</v>
      </c>
      <c r="B97" s="59" t="s">
        <v>102</v>
      </c>
      <c r="C97" s="105">
        <v>8508.1</v>
      </c>
      <c r="D97" s="110">
        <v>861.2</v>
      </c>
      <c r="E97" s="57">
        <f t="shared" si="12"/>
        <v>10.122118921968477</v>
      </c>
      <c r="F97" s="111">
        <v>8273.9</v>
      </c>
      <c r="G97" s="113">
        <v>1042.1</v>
      </c>
      <c r="H97" s="23">
        <f t="shared" si="15"/>
        <v>12.595027737826175</v>
      </c>
      <c r="I97" s="23">
        <f t="shared" si="17"/>
        <v>121.00557361820714</v>
      </c>
    </row>
    <row r="98" spans="1:9" ht="37.5">
      <c r="A98" s="58" t="s">
        <v>104</v>
      </c>
      <c r="B98" s="59" t="s">
        <v>103</v>
      </c>
      <c r="C98" s="105">
        <v>25073.2</v>
      </c>
      <c r="D98" s="110">
        <v>4891.7</v>
      </c>
      <c r="E98" s="57">
        <f t="shared" si="12"/>
        <v>19.509675669639297</v>
      </c>
      <c r="F98" s="111">
        <v>25798.9</v>
      </c>
      <c r="G98" s="113">
        <v>4950</v>
      </c>
      <c r="H98" s="23">
        <f t="shared" si="15"/>
        <v>19.186864556240767</v>
      </c>
      <c r="I98" s="23">
        <f t="shared" si="17"/>
        <v>101.19181470654374</v>
      </c>
    </row>
    <row r="99" spans="1:9" ht="18.75">
      <c r="A99" s="49" t="s">
        <v>24</v>
      </c>
      <c r="B99" s="56" t="s">
        <v>105</v>
      </c>
      <c r="C99" s="62">
        <f>SUM(C100:C101)</f>
        <v>104820.7</v>
      </c>
      <c r="D99" s="62">
        <f>SUM(D100:D101)</f>
        <v>23391.5</v>
      </c>
      <c r="E99" s="64">
        <f t="shared" si="12"/>
        <v>22.315725806066933</v>
      </c>
      <c r="F99" s="64">
        <f>SUM(F100:F101)</f>
        <v>153084.9</v>
      </c>
      <c r="G99" s="64">
        <f>SUM(G100:G101)</f>
        <v>23033</v>
      </c>
      <c r="H99" s="64">
        <f t="shared" si="15"/>
        <v>15.045899366952586</v>
      </c>
      <c r="I99" s="32">
        <f t="shared" si="17"/>
        <v>98.46739200136803</v>
      </c>
    </row>
    <row r="100" spans="1:9" ht="18.75">
      <c r="A100" s="14" t="s">
        <v>106</v>
      </c>
      <c r="B100" s="53" t="s">
        <v>107</v>
      </c>
      <c r="C100" s="105">
        <v>96643.4</v>
      </c>
      <c r="D100" s="109">
        <v>21763.6</v>
      </c>
      <c r="E100" s="23">
        <f t="shared" si="12"/>
        <v>22.519489173601094</v>
      </c>
      <c r="F100" s="111">
        <v>144660.5</v>
      </c>
      <c r="G100" s="112">
        <v>21628.8</v>
      </c>
      <c r="H100" s="23">
        <f t="shared" si="15"/>
        <v>14.951420740285013</v>
      </c>
      <c r="I100" s="23">
        <f t="shared" si="17"/>
        <v>99.38061717730523</v>
      </c>
    </row>
    <row r="101" spans="1:9" ht="37.5">
      <c r="A101" s="14" t="s">
        <v>108</v>
      </c>
      <c r="B101" s="53" t="s">
        <v>109</v>
      </c>
      <c r="C101" s="105">
        <v>8177.3</v>
      </c>
      <c r="D101" s="109">
        <v>1627.9</v>
      </c>
      <c r="E101" s="23">
        <f t="shared" si="12"/>
        <v>19.907548946473774</v>
      </c>
      <c r="F101" s="111">
        <v>8424.4</v>
      </c>
      <c r="G101" s="112">
        <v>1404.2</v>
      </c>
      <c r="H101" s="23">
        <f t="shared" si="15"/>
        <v>16.66824937087508</v>
      </c>
      <c r="I101" s="23">
        <f t="shared" si="17"/>
        <v>86.25836967872719</v>
      </c>
    </row>
    <row r="102" spans="1:9" ht="18.75">
      <c r="A102" s="49" t="s">
        <v>25</v>
      </c>
      <c r="B102" s="56" t="s">
        <v>110</v>
      </c>
      <c r="C102" s="62">
        <f>SUM(C103:C106)</f>
        <v>63096.1</v>
      </c>
      <c r="D102" s="62">
        <f>SUM(D103:D106)</f>
        <v>23184.999999999996</v>
      </c>
      <c r="E102" s="64">
        <f t="shared" si="12"/>
        <v>36.745535777964086</v>
      </c>
      <c r="F102" s="63">
        <f>SUM(F103:F106)</f>
        <v>59304.7</v>
      </c>
      <c r="G102" s="63">
        <f>SUM(G103:G106)</f>
        <v>16048.4</v>
      </c>
      <c r="H102" s="64">
        <f t="shared" si="15"/>
        <v>27.060924344950738</v>
      </c>
      <c r="I102" s="32">
        <f t="shared" si="17"/>
        <v>69.2188915246927</v>
      </c>
    </row>
    <row r="103" spans="1:9" ht="18.75">
      <c r="A103" s="14" t="s">
        <v>111</v>
      </c>
      <c r="B103" s="53" t="s">
        <v>112</v>
      </c>
      <c r="C103" s="105">
        <v>1528.7</v>
      </c>
      <c r="D103" s="110">
        <v>158.6</v>
      </c>
      <c r="E103" s="23">
        <f t="shared" si="12"/>
        <v>10.374828285471315</v>
      </c>
      <c r="F103" s="111">
        <v>1634</v>
      </c>
      <c r="G103" s="113">
        <v>181.2</v>
      </c>
      <c r="H103" s="23">
        <f t="shared" si="15"/>
        <v>11.089351285189718</v>
      </c>
      <c r="I103" s="23">
        <f t="shared" si="17"/>
        <v>114.24968474148802</v>
      </c>
    </row>
    <row r="104" spans="1:9" ht="18.75">
      <c r="A104" s="14" t="s">
        <v>113</v>
      </c>
      <c r="B104" s="53" t="s">
        <v>114</v>
      </c>
      <c r="C104" s="105">
        <v>52520</v>
      </c>
      <c r="D104" s="110">
        <v>21171.1</v>
      </c>
      <c r="E104" s="23">
        <f t="shared" si="12"/>
        <v>40.31054836252856</v>
      </c>
      <c r="F104" s="111">
        <v>49727.2</v>
      </c>
      <c r="G104" s="113">
        <v>14443.9</v>
      </c>
      <c r="H104" s="23">
        <f t="shared" si="15"/>
        <v>29.04627648449943</v>
      </c>
      <c r="I104" s="23">
        <f t="shared" si="17"/>
        <v>68.22460807421439</v>
      </c>
    </row>
    <row r="105" spans="1:9" ht="18.75">
      <c r="A105" s="14" t="s">
        <v>115</v>
      </c>
      <c r="B105" s="53" t="s">
        <v>116</v>
      </c>
      <c r="C105" s="105">
        <v>8747.4</v>
      </c>
      <c r="D105" s="110">
        <v>1788.3</v>
      </c>
      <c r="E105" s="23">
        <f t="shared" si="12"/>
        <v>20.443789011592017</v>
      </c>
      <c r="F105" s="111">
        <v>7643.5</v>
      </c>
      <c r="G105" s="113">
        <v>1308.3</v>
      </c>
      <c r="H105" s="23">
        <f t="shared" si="15"/>
        <v>17.116504219271274</v>
      </c>
      <c r="I105" s="23">
        <f t="shared" si="17"/>
        <v>73.15886596208689</v>
      </c>
    </row>
    <row r="106" spans="1:9" ht="37.5">
      <c r="A106" s="14" t="s">
        <v>117</v>
      </c>
      <c r="B106" s="53" t="s">
        <v>118</v>
      </c>
      <c r="C106" s="105">
        <v>300</v>
      </c>
      <c r="D106" s="110">
        <v>67</v>
      </c>
      <c r="E106" s="23">
        <f t="shared" si="12"/>
        <v>22.333333333333332</v>
      </c>
      <c r="F106" s="111">
        <v>300</v>
      </c>
      <c r="G106" s="113">
        <v>115</v>
      </c>
      <c r="H106" s="23">
        <f t="shared" si="15"/>
        <v>38.333333333333336</v>
      </c>
      <c r="I106" s="23">
        <f t="shared" si="17"/>
        <v>171.6417910447761</v>
      </c>
    </row>
    <row r="107" spans="1:9" ht="18.75">
      <c r="A107" s="49" t="s">
        <v>26</v>
      </c>
      <c r="B107" s="56" t="s">
        <v>119</v>
      </c>
      <c r="C107" s="62">
        <f>SUM(C108:C110)</f>
        <v>1560</v>
      </c>
      <c r="D107" s="62">
        <f>SUM(D108:D110)</f>
        <v>147.4</v>
      </c>
      <c r="E107" s="64">
        <f t="shared" si="12"/>
        <v>9.448717948717949</v>
      </c>
      <c r="F107" s="63">
        <f>SUM(F108:F109)</f>
        <v>14172.8</v>
      </c>
      <c r="G107" s="63">
        <f>SUM(G108:G109)</f>
        <v>295.3</v>
      </c>
      <c r="H107" s="64">
        <f t="shared" si="15"/>
        <v>2.0835685256265526</v>
      </c>
      <c r="I107" s="32">
        <f t="shared" si="17"/>
        <v>200.3392130257802</v>
      </c>
    </row>
    <row r="108" spans="1:9" ht="18.75">
      <c r="A108" s="14" t="s">
        <v>120</v>
      </c>
      <c r="B108" s="53" t="s">
        <v>121</v>
      </c>
      <c r="C108" s="105">
        <v>1060</v>
      </c>
      <c r="D108" s="107">
        <v>26.4</v>
      </c>
      <c r="E108" s="23">
        <f t="shared" si="12"/>
        <v>2.490566037735849</v>
      </c>
      <c r="F108" s="111">
        <v>13462.8</v>
      </c>
      <c r="G108" s="112">
        <v>16.5</v>
      </c>
      <c r="H108" s="23">
        <f t="shared" si="15"/>
        <v>0.12255994295391746</v>
      </c>
      <c r="I108" s="23">
        <f t="shared" si="17"/>
        <v>62.5</v>
      </c>
    </row>
    <row r="109" spans="1:9" ht="18.75">
      <c r="A109" s="14" t="s">
        <v>122</v>
      </c>
      <c r="B109" s="53" t="s">
        <v>123</v>
      </c>
      <c r="C109" s="105">
        <v>500</v>
      </c>
      <c r="D109" s="107">
        <v>121</v>
      </c>
      <c r="E109" s="23">
        <f t="shared" si="12"/>
        <v>24.2</v>
      </c>
      <c r="F109" s="111">
        <v>710</v>
      </c>
      <c r="G109" s="112">
        <v>278.8</v>
      </c>
      <c r="H109" s="23">
        <f t="shared" si="15"/>
        <v>39.26760563380282</v>
      </c>
      <c r="I109" s="23">
        <f t="shared" si="17"/>
        <v>230.4132231404959</v>
      </c>
    </row>
    <row r="110" spans="1:9" ht="37.5">
      <c r="A110" s="14" t="s">
        <v>142</v>
      </c>
      <c r="B110" s="53" t="s">
        <v>141</v>
      </c>
      <c r="C110" s="105"/>
      <c r="D110" s="107"/>
      <c r="E110" s="23" t="e">
        <f t="shared" si="12"/>
        <v>#DIV/0!</v>
      </c>
      <c r="F110" s="55"/>
      <c r="G110" s="55"/>
      <c r="H110" s="23"/>
      <c r="I110" s="23" t="e">
        <f t="shared" si="17"/>
        <v>#DIV/0!</v>
      </c>
    </row>
    <row r="111" spans="1:9" ht="18.75">
      <c r="A111" s="49" t="s">
        <v>27</v>
      </c>
      <c r="B111" s="56" t="s">
        <v>125</v>
      </c>
      <c r="C111" s="62">
        <f>SUM(C113)</f>
        <v>1300</v>
      </c>
      <c r="D111" s="63">
        <f>SUM(D113)</f>
        <v>316</v>
      </c>
      <c r="E111" s="64">
        <f t="shared" si="12"/>
        <v>24.307692307692307</v>
      </c>
      <c r="F111" s="63">
        <f>SUM(F112:F113)</f>
        <v>1300</v>
      </c>
      <c r="G111" s="63">
        <f>SUM(G112:G113)</f>
        <v>340</v>
      </c>
      <c r="H111" s="64">
        <f aca="true" t="shared" si="18" ref="H111:H116">SUM(G111/F111*100)</f>
        <v>26.153846153846157</v>
      </c>
      <c r="I111" s="32">
        <f t="shared" si="17"/>
        <v>107.59493670886076</v>
      </c>
    </row>
    <row r="112" spans="1:9" ht="18.75">
      <c r="A112" s="58" t="s">
        <v>229</v>
      </c>
      <c r="B112" s="59"/>
      <c r="C112" s="60"/>
      <c r="D112" s="61"/>
      <c r="E112" s="57"/>
      <c r="F112" s="111"/>
      <c r="G112" s="112"/>
      <c r="H112" s="23" t="e">
        <f t="shared" si="18"/>
        <v>#DIV/0!</v>
      </c>
      <c r="I112" s="23">
        <v>0</v>
      </c>
    </row>
    <row r="113" spans="1:9" ht="22.5" customHeight="1">
      <c r="A113" s="14" t="s">
        <v>124</v>
      </c>
      <c r="B113" s="53" t="s">
        <v>126</v>
      </c>
      <c r="C113" s="105">
        <v>1300</v>
      </c>
      <c r="D113" s="109">
        <v>316</v>
      </c>
      <c r="E113" s="23">
        <f t="shared" si="12"/>
        <v>24.307692307692307</v>
      </c>
      <c r="F113" s="111">
        <v>1300</v>
      </c>
      <c r="G113" s="112">
        <v>340</v>
      </c>
      <c r="H113" s="23">
        <f t="shared" si="18"/>
        <v>26.153846153846157</v>
      </c>
      <c r="I113" s="23">
        <f t="shared" si="17"/>
        <v>107.59493670886076</v>
      </c>
    </row>
    <row r="114" spans="1:9" ht="36.75" customHeight="1">
      <c r="A114" s="67" t="s">
        <v>128</v>
      </c>
      <c r="B114" s="66" t="s">
        <v>127</v>
      </c>
      <c r="C114" s="63">
        <f>SUM(C115)</f>
        <v>21856.9</v>
      </c>
      <c r="D114" s="63">
        <f>SUM(D115)</f>
        <v>4704.3</v>
      </c>
      <c r="E114" s="64">
        <f t="shared" si="12"/>
        <v>21.52318032291862</v>
      </c>
      <c r="F114" s="63">
        <f>SUM(F115)</f>
        <v>23300</v>
      </c>
      <c r="G114" s="63">
        <f>SUM(G115)</f>
        <v>5013.4</v>
      </c>
      <c r="H114" s="64">
        <f t="shared" si="18"/>
        <v>21.516738197424893</v>
      </c>
      <c r="I114" s="32">
        <f t="shared" si="17"/>
        <v>106.5705843589907</v>
      </c>
    </row>
    <row r="115" spans="1:9" ht="36" customHeight="1">
      <c r="A115" s="68" t="s">
        <v>129</v>
      </c>
      <c r="B115" s="65" t="s">
        <v>130</v>
      </c>
      <c r="C115" s="105">
        <v>21856.9</v>
      </c>
      <c r="D115" s="109">
        <v>4704.3</v>
      </c>
      <c r="E115" s="23">
        <f t="shared" si="12"/>
        <v>21.52318032291862</v>
      </c>
      <c r="F115" s="111">
        <v>23300</v>
      </c>
      <c r="G115" s="112">
        <v>5013.4</v>
      </c>
      <c r="H115" s="23">
        <f t="shared" si="18"/>
        <v>21.516738197424893</v>
      </c>
      <c r="I115" s="23">
        <f t="shared" si="17"/>
        <v>106.5705843589907</v>
      </c>
    </row>
    <row r="116" spans="1:9" ht="23.25" customHeight="1">
      <c r="A116" s="13" t="s">
        <v>29</v>
      </c>
      <c r="B116" s="48"/>
      <c r="C116" s="32">
        <f>SUM(C68+C77+C79+C82+C88+C93+C99+C102+C107+C111+C114)</f>
        <v>1498902.2</v>
      </c>
      <c r="D116" s="32">
        <f>SUM(D68+D77+D79+D82+D88+D93+D99+D102+D107+D111+D114)</f>
        <v>269288.10000000003</v>
      </c>
      <c r="E116" s="32">
        <f t="shared" si="12"/>
        <v>17.96568848854849</v>
      </c>
      <c r="F116" s="116">
        <f>SUM(F68+F77+F79+F82+F88+F93+F99+F102+F107+F111+F114)</f>
        <v>1534625.1</v>
      </c>
      <c r="G116" s="116">
        <f>SUM(G68+G77+G79+G82+G88+G93+G99+G102+G107+G111+G114)</f>
        <v>277402.9</v>
      </c>
      <c r="H116" s="32">
        <f t="shared" si="18"/>
        <v>18.07626501091374</v>
      </c>
      <c r="I116" s="32">
        <f t="shared" si="17"/>
        <v>103.01342688369816</v>
      </c>
    </row>
    <row r="117" spans="1:9" ht="37.5">
      <c r="A117" s="14" t="s">
        <v>46</v>
      </c>
      <c r="B117" s="46"/>
      <c r="C117" s="55">
        <f>SUM(C66-C116)</f>
        <v>-53096.99999999977</v>
      </c>
      <c r="D117" s="55">
        <f>SUM(D66-D116)</f>
        <v>14031.399999999965</v>
      </c>
      <c r="E117" s="55"/>
      <c r="F117" s="55">
        <f>SUM(F66-F116)</f>
        <v>-62403.700000000186</v>
      </c>
      <c r="G117" s="55">
        <f>SUM(G66-G116)</f>
        <v>-11608.000000000058</v>
      </c>
      <c r="H117" s="23"/>
      <c r="I117" s="23"/>
    </row>
    <row r="118" spans="1:9" ht="23.25" customHeight="1">
      <c r="A118" s="121" t="s">
        <v>31</v>
      </c>
      <c r="B118" s="121"/>
      <c r="C118" s="121"/>
      <c r="D118" s="121"/>
      <c r="E118" s="121"/>
      <c r="F118" s="121"/>
      <c r="G118" s="121"/>
      <c r="H118" s="121"/>
      <c r="I118" s="100"/>
    </row>
    <row r="119" spans="1:9" s="27" customFormat="1" ht="36" customHeight="1">
      <c r="A119" s="25" t="s">
        <v>32</v>
      </c>
      <c r="B119" s="80" t="s">
        <v>220</v>
      </c>
      <c r="C119" s="21">
        <v>27220.8</v>
      </c>
      <c r="D119" s="21">
        <v>0</v>
      </c>
      <c r="E119" s="23"/>
      <c r="F119" s="72">
        <v>22066.7</v>
      </c>
      <c r="G119" s="72">
        <v>0</v>
      </c>
      <c r="H119" s="23"/>
      <c r="I119" s="23"/>
    </row>
    <row r="120" spans="1:9" s="27" customFormat="1" ht="37.5">
      <c r="A120" s="25" t="s">
        <v>33</v>
      </c>
      <c r="B120" s="80" t="s">
        <v>221</v>
      </c>
      <c r="C120" s="21">
        <v>-25654.1</v>
      </c>
      <c r="D120" s="21">
        <v>1566.7</v>
      </c>
      <c r="E120" s="23"/>
      <c r="F120" s="72">
        <v>-22066.7</v>
      </c>
      <c r="G120" s="72">
        <v>0</v>
      </c>
      <c r="H120" s="32"/>
      <c r="I120" s="32"/>
    </row>
    <row r="121" spans="1:9" s="27" customFormat="1" ht="42.75" customHeight="1">
      <c r="A121" s="25" t="s">
        <v>34</v>
      </c>
      <c r="B121" s="80" t="s">
        <v>222</v>
      </c>
      <c r="C121" s="21">
        <v>0</v>
      </c>
      <c r="D121" s="28"/>
      <c r="E121" s="23"/>
      <c r="F121" s="23">
        <v>0</v>
      </c>
      <c r="G121" s="23">
        <v>0</v>
      </c>
      <c r="H121" s="32"/>
      <c r="I121" s="32"/>
    </row>
    <row r="122" spans="1:9" s="27" customFormat="1" ht="42.75" customHeight="1">
      <c r="A122" s="25" t="s">
        <v>35</v>
      </c>
      <c r="B122" s="80" t="s">
        <v>223</v>
      </c>
      <c r="C122" s="21">
        <v>51530.3</v>
      </c>
      <c r="D122" s="21">
        <v>-15598.1</v>
      </c>
      <c r="E122" s="23"/>
      <c r="F122" s="23">
        <v>62403.7</v>
      </c>
      <c r="G122" s="23">
        <v>11608</v>
      </c>
      <c r="H122" s="23"/>
      <c r="I122" s="23"/>
    </row>
    <row r="123" spans="1:9" s="27" customFormat="1" ht="25.5" customHeight="1">
      <c r="A123" s="29" t="s">
        <v>36</v>
      </c>
      <c r="B123" s="29"/>
      <c r="C123" s="32">
        <f>SUM(C119:C122)</f>
        <v>53097</v>
      </c>
      <c r="D123" s="32">
        <f>SUM(D119:D122)</f>
        <v>-14031.4</v>
      </c>
      <c r="E123" s="32"/>
      <c r="F123" s="32">
        <f>SUM(F119:F122)</f>
        <v>62403.7</v>
      </c>
      <c r="G123" s="32">
        <f>SUM(G119:G122)</f>
        <v>11608</v>
      </c>
      <c r="H123" s="32"/>
      <c r="I123" s="32"/>
    </row>
    <row r="124" spans="1:9" ht="18.75">
      <c r="A124" s="15"/>
      <c r="B124" s="15"/>
      <c r="C124" s="15"/>
      <c r="D124" s="15"/>
      <c r="E124" s="15"/>
      <c r="F124" s="16"/>
      <c r="G124" s="16"/>
      <c r="H124" s="17"/>
      <c r="I124" s="17"/>
    </row>
    <row r="125" spans="1:9" ht="17.25" customHeight="1">
      <c r="A125" s="18"/>
      <c r="B125" s="18"/>
      <c r="C125" s="18"/>
      <c r="D125" s="18"/>
      <c r="E125" s="18"/>
      <c r="F125" s="18"/>
      <c r="G125" s="18"/>
      <c r="H125" s="19"/>
      <c r="I125" s="19"/>
    </row>
    <row r="126" spans="1:9" ht="18.75">
      <c r="A126" s="18"/>
      <c r="B126" s="18"/>
      <c r="C126" s="18"/>
      <c r="D126" s="18"/>
      <c r="E126" s="18"/>
      <c r="F126" s="18"/>
      <c r="G126" s="123"/>
      <c r="H126" s="124"/>
      <c r="I126" s="20"/>
    </row>
    <row r="127" spans="1:9" ht="18">
      <c r="A127" s="5"/>
      <c r="B127" s="5"/>
      <c r="C127" s="5"/>
      <c r="D127" s="5"/>
      <c r="E127" s="5"/>
      <c r="F127" s="6"/>
      <c r="G127" s="6"/>
      <c r="H127" s="7"/>
      <c r="I127" s="7"/>
    </row>
    <row r="128" spans="1:9" ht="18">
      <c r="A128" s="5"/>
      <c r="B128" s="5"/>
      <c r="C128" s="5"/>
      <c r="D128" s="5"/>
      <c r="E128" s="5"/>
      <c r="H128" s="4"/>
      <c r="I128" s="4"/>
    </row>
    <row r="129" spans="6:9" ht="15">
      <c r="F129" s="1"/>
      <c r="G129" s="1"/>
      <c r="H129" s="2"/>
      <c r="I129" s="2"/>
    </row>
    <row r="130" spans="6:9" ht="15">
      <c r="F130" s="1"/>
      <c r="G130" s="1"/>
      <c r="H130" s="2"/>
      <c r="I130" s="2"/>
    </row>
    <row r="133" spans="8:9" ht="12.75">
      <c r="H133" s="4"/>
      <c r="I133" s="4"/>
    </row>
    <row r="134" spans="8:9" ht="12.75">
      <c r="H134" s="4"/>
      <c r="I134" s="4"/>
    </row>
    <row r="135" spans="8:9" ht="12.75">
      <c r="H135" s="4"/>
      <c r="I135" s="4"/>
    </row>
    <row r="136" spans="8:9" ht="12.75">
      <c r="H136" s="4"/>
      <c r="I136" s="4"/>
    </row>
    <row r="137" spans="8:9" ht="12.75">
      <c r="H137" s="4"/>
      <c r="I137" s="4"/>
    </row>
    <row r="138" spans="8:9" ht="12.75">
      <c r="H138" s="4"/>
      <c r="I138" s="4"/>
    </row>
    <row r="139" spans="8:9" ht="12.75">
      <c r="H139" s="4"/>
      <c r="I139" s="4"/>
    </row>
    <row r="140" spans="8:9" ht="12.75">
      <c r="H140" s="4"/>
      <c r="I140" s="4"/>
    </row>
    <row r="141" spans="8:9" ht="12.75">
      <c r="H141" s="4"/>
      <c r="I141" s="4"/>
    </row>
    <row r="142" spans="8:9" ht="12.75">
      <c r="H142" s="4"/>
      <c r="I142" s="4"/>
    </row>
    <row r="143" spans="8:9" ht="12.75">
      <c r="H143" s="4"/>
      <c r="I143" s="4"/>
    </row>
    <row r="144" spans="8:9" ht="12.75">
      <c r="H144" s="4"/>
      <c r="I144" s="4"/>
    </row>
    <row r="145" spans="8:9" ht="12.75">
      <c r="H145" s="4"/>
      <c r="I145" s="4"/>
    </row>
    <row r="146" spans="8:9" ht="12.75">
      <c r="H146" s="4"/>
      <c r="I146" s="4"/>
    </row>
    <row r="147" spans="8:9" ht="12.75">
      <c r="H147" s="4"/>
      <c r="I147" s="4"/>
    </row>
    <row r="148" spans="8:9" ht="12.75">
      <c r="H148" s="4"/>
      <c r="I148" s="4"/>
    </row>
    <row r="149" spans="8:9" ht="12.75">
      <c r="H149" s="4"/>
      <c r="I149" s="4"/>
    </row>
    <row r="150" spans="8:9" ht="12.75">
      <c r="H150" s="4"/>
      <c r="I150" s="4"/>
    </row>
    <row r="151" spans="8:9" ht="12.75">
      <c r="H151" s="4"/>
      <c r="I151" s="4"/>
    </row>
    <row r="152" spans="8:9" ht="12.75">
      <c r="H152" s="4"/>
      <c r="I152" s="4"/>
    </row>
    <row r="153" spans="8:9" ht="12.75">
      <c r="H153" s="4"/>
      <c r="I153" s="4"/>
    </row>
    <row r="154" spans="8:9" ht="12.75">
      <c r="H154" s="4"/>
      <c r="I154" s="4"/>
    </row>
    <row r="155" spans="8:9" ht="12.75">
      <c r="H155" s="4"/>
      <c r="I155" s="4"/>
    </row>
    <row r="156" spans="8:9" ht="12.75">
      <c r="H156" s="4"/>
      <c r="I156" s="4"/>
    </row>
    <row r="157" spans="8:9" ht="12.75">
      <c r="H157" s="4"/>
      <c r="I157" s="4"/>
    </row>
    <row r="158" spans="8:9" ht="12.75">
      <c r="H158" s="4"/>
      <c r="I158" s="4"/>
    </row>
    <row r="159" spans="8:9" ht="12.75">
      <c r="H159" s="4"/>
      <c r="I159" s="4"/>
    </row>
    <row r="160" spans="8:9" ht="12.75">
      <c r="H160" s="4"/>
      <c r="I160" s="4"/>
    </row>
    <row r="161" spans="8:9" ht="12.75">
      <c r="H161" s="4"/>
      <c r="I161" s="4"/>
    </row>
    <row r="162" spans="8:9" ht="12.75">
      <c r="H162" s="4"/>
      <c r="I162" s="4"/>
    </row>
    <row r="163" spans="8:9" ht="12.75">
      <c r="H163" s="4"/>
      <c r="I163" s="4"/>
    </row>
    <row r="164" spans="8:9" ht="12.75">
      <c r="H164" s="4"/>
      <c r="I164" s="4"/>
    </row>
    <row r="165" spans="8:9" ht="12.75">
      <c r="H165" s="4"/>
      <c r="I165" s="4"/>
    </row>
    <row r="166" spans="8:9" ht="12.75">
      <c r="H166" s="4"/>
      <c r="I166" s="4"/>
    </row>
    <row r="167" spans="8:9" ht="12.75">
      <c r="H167" s="4"/>
      <c r="I167" s="4"/>
    </row>
    <row r="168" spans="8:9" ht="12.75">
      <c r="H168" s="4"/>
      <c r="I168" s="4"/>
    </row>
    <row r="169" spans="8:9" ht="12.75">
      <c r="H169" s="4"/>
      <c r="I169" s="4"/>
    </row>
    <row r="170" spans="8:9" ht="12.75">
      <c r="H170" s="4"/>
      <c r="I170" s="4"/>
    </row>
    <row r="171" spans="8:9" ht="12.75">
      <c r="H171" s="4"/>
      <c r="I171" s="4"/>
    </row>
    <row r="172" spans="8:9" ht="12.75">
      <c r="H172" s="4"/>
      <c r="I172" s="4"/>
    </row>
    <row r="173" spans="8:9" ht="12.75">
      <c r="H173" s="4"/>
      <c r="I173" s="4"/>
    </row>
    <row r="174" spans="8:9" ht="12.75">
      <c r="H174" s="4"/>
      <c r="I174" s="4"/>
    </row>
    <row r="175" spans="8:9" ht="12.75">
      <c r="H175" s="4"/>
      <c r="I175" s="4"/>
    </row>
    <row r="176" spans="8:9" ht="12.75">
      <c r="H176" s="4"/>
      <c r="I176" s="4"/>
    </row>
    <row r="177" spans="8:9" ht="12.75">
      <c r="H177" s="4"/>
      <c r="I177" s="4"/>
    </row>
    <row r="178" spans="8:9" ht="12.75">
      <c r="H178" s="4"/>
      <c r="I178" s="4"/>
    </row>
    <row r="179" spans="8:9" ht="12.75">
      <c r="H179" s="4"/>
      <c r="I179" s="4"/>
    </row>
    <row r="180" spans="8:9" ht="12.75">
      <c r="H180" s="4"/>
      <c r="I180" s="4"/>
    </row>
    <row r="181" spans="8:9" ht="12.75">
      <c r="H181" s="4"/>
      <c r="I181" s="4"/>
    </row>
    <row r="182" spans="8:9" ht="12.75">
      <c r="H182" s="4"/>
      <c r="I182" s="4"/>
    </row>
    <row r="183" spans="8:9" ht="12.75">
      <c r="H183" s="4"/>
      <c r="I183" s="4"/>
    </row>
    <row r="184" spans="8:9" ht="12.75">
      <c r="H184" s="4"/>
      <c r="I184" s="4"/>
    </row>
    <row r="185" spans="8:9" ht="12.75">
      <c r="H185" s="4"/>
      <c r="I185" s="4"/>
    </row>
    <row r="186" spans="8:9" ht="12.75">
      <c r="H186" s="4"/>
      <c r="I186" s="4"/>
    </row>
    <row r="187" spans="8:9" ht="12.75">
      <c r="H187" s="4"/>
      <c r="I187" s="4"/>
    </row>
    <row r="188" spans="8:9" ht="12.75">
      <c r="H188" s="4"/>
      <c r="I188" s="4"/>
    </row>
    <row r="189" spans="8:9" ht="12.75">
      <c r="H189" s="4"/>
      <c r="I189" s="4"/>
    </row>
    <row r="190" spans="8:9" ht="12.75">
      <c r="H190" s="4"/>
      <c r="I190" s="4"/>
    </row>
    <row r="191" spans="8:9" ht="12.75">
      <c r="H191" s="4"/>
      <c r="I191" s="4"/>
    </row>
    <row r="192" spans="8:9" ht="12.75">
      <c r="H192" s="4"/>
      <c r="I192" s="4"/>
    </row>
    <row r="193" spans="8:9" ht="12.75">
      <c r="H193" s="4"/>
      <c r="I193" s="4"/>
    </row>
    <row r="194" spans="8:9" ht="12.75">
      <c r="H194" s="4"/>
      <c r="I194" s="4"/>
    </row>
    <row r="195" spans="8:9" ht="12.75">
      <c r="H195" s="4"/>
      <c r="I195" s="4"/>
    </row>
    <row r="196" spans="8:9" ht="12.75">
      <c r="H196" s="4"/>
      <c r="I196" s="4"/>
    </row>
    <row r="197" spans="8:9" ht="12.75">
      <c r="H197" s="4"/>
      <c r="I197" s="4"/>
    </row>
    <row r="198" spans="8:9" ht="12.75">
      <c r="H198" s="4"/>
      <c r="I198" s="4"/>
    </row>
    <row r="199" spans="8:9" ht="12.75">
      <c r="H199" s="4"/>
      <c r="I199" s="4"/>
    </row>
    <row r="200" spans="8:9" ht="12.75">
      <c r="H200" s="4"/>
      <c r="I200" s="4"/>
    </row>
    <row r="201" spans="8:9" ht="12.75">
      <c r="H201" s="4"/>
      <c r="I201" s="4"/>
    </row>
    <row r="202" spans="8:9" ht="12.75">
      <c r="H202" s="4"/>
      <c r="I202" s="4"/>
    </row>
    <row r="203" spans="8:9" ht="12.75">
      <c r="H203" s="4"/>
      <c r="I203" s="4"/>
    </row>
    <row r="204" spans="8:9" ht="12.75">
      <c r="H204" s="4"/>
      <c r="I204" s="4"/>
    </row>
    <row r="205" spans="8:9" ht="12.75">
      <c r="H205" s="4"/>
      <c r="I205" s="4"/>
    </row>
    <row r="206" spans="8:9" ht="12.75">
      <c r="H206" s="4"/>
      <c r="I206" s="4"/>
    </row>
    <row r="207" spans="8:9" ht="12.75">
      <c r="H207" s="4"/>
      <c r="I207" s="4"/>
    </row>
    <row r="208" spans="8:9" ht="12.75">
      <c r="H208" s="4"/>
      <c r="I208" s="4"/>
    </row>
    <row r="209" spans="8:9" ht="12.75">
      <c r="H209" s="4"/>
      <c r="I209" s="4"/>
    </row>
    <row r="210" spans="8:9" ht="12.75">
      <c r="H210" s="4"/>
      <c r="I210" s="4"/>
    </row>
    <row r="211" spans="8:9" ht="12.75">
      <c r="H211" s="4"/>
      <c r="I211" s="4"/>
    </row>
    <row r="212" spans="8:9" ht="12.75">
      <c r="H212" s="4"/>
      <c r="I212" s="4"/>
    </row>
    <row r="213" spans="8:9" ht="12.75">
      <c r="H213" s="4"/>
      <c r="I213" s="4"/>
    </row>
    <row r="214" spans="8:9" ht="12.75">
      <c r="H214" s="4"/>
      <c r="I214" s="4"/>
    </row>
    <row r="215" spans="8:9" ht="12.75">
      <c r="H215" s="4"/>
      <c r="I215" s="4"/>
    </row>
    <row r="216" spans="8:9" ht="12.75">
      <c r="H216" s="4"/>
      <c r="I216" s="4"/>
    </row>
    <row r="217" spans="8:9" ht="12.75">
      <c r="H217" s="4"/>
      <c r="I217" s="4"/>
    </row>
    <row r="218" spans="8:9" ht="12.75">
      <c r="H218" s="4"/>
      <c r="I218" s="4"/>
    </row>
    <row r="219" spans="8:9" ht="12.75">
      <c r="H219" s="4"/>
      <c r="I219" s="4"/>
    </row>
    <row r="220" spans="8:9" ht="12.75">
      <c r="H220" s="4"/>
      <c r="I220" s="4"/>
    </row>
    <row r="221" spans="8:9" ht="12.75">
      <c r="H221" s="4"/>
      <c r="I221" s="4"/>
    </row>
    <row r="222" spans="8:9" ht="12.75">
      <c r="H222" s="4"/>
      <c r="I222" s="4"/>
    </row>
    <row r="223" spans="8:9" ht="12.75">
      <c r="H223" s="4"/>
      <c r="I223" s="4"/>
    </row>
    <row r="224" spans="8:9" ht="12.75">
      <c r="H224" s="4"/>
      <c r="I224" s="4"/>
    </row>
    <row r="225" spans="8:9" ht="12.75">
      <c r="H225" s="4"/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  <row r="249" spans="8:9" ht="12.75">
      <c r="H249" s="4"/>
      <c r="I249" s="4"/>
    </row>
    <row r="250" spans="8:9" ht="12.75">
      <c r="H250" s="4"/>
      <c r="I250" s="4"/>
    </row>
    <row r="251" spans="8:9" ht="12.75">
      <c r="H251" s="4"/>
      <c r="I251" s="4"/>
    </row>
    <row r="252" spans="8:9" ht="12.75">
      <c r="H252" s="4"/>
      <c r="I252" s="4"/>
    </row>
    <row r="253" spans="8:9" ht="12.75">
      <c r="H253" s="4"/>
      <c r="I253" s="4"/>
    </row>
    <row r="254" spans="8:9" ht="12.75">
      <c r="H254" s="4"/>
      <c r="I254" s="4"/>
    </row>
    <row r="255" spans="8:9" ht="12.75">
      <c r="H255" s="4"/>
      <c r="I255" s="4"/>
    </row>
    <row r="256" spans="8:9" ht="12.75">
      <c r="H256" s="4"/>
      <c r="I256" s="4"/>
    </row>
    <row r="257" spans="8:9" ht="12.75">
      <c r="H257" s="4"/>
      <c r="I257" s="4"/>
    </row>
    <row r="258" spans="8:9" ht="12.75">
      <c r="H258" s="4"/>
      <c r="I258" s="4"/>
    </row>
    <row r="259" spans="8:9" ht="12.75">
      <c r="H259" s="4"/>
      <c r="I259" s="4"/>
    </row>
    <row r="260" spans="8:9" ht="12.75">
      <c r="H260" s="4"/>
      <c r="I260" s="4"/>
    </row>
    <row r="261" spans="8:9" ht="12.75">
      <c r="H261" s="4"/>
      <c r="I261" s="4"/>
    </row>
    <row r="262" spans="8:9" ht="12.75">
      <c r="H262" s="4"/>
      <c r="I262" s="4"/>
    </row>
    <row r="263" spans="8:9" ht="12.75">
      <c r="H263" s="4"/>
      <c r="I263" s="4"/>
    </row>
    <row r="264" spans="8:9" ht="12.75">
      <c r="H264" s="4"/>
      <c r="I264" s="4"/>
    </row>
    <row r="265" spans="8:9" ht="12.75">
      <c r="H265" s="4"/>
      <c r="I265" s="4"/>
    </row>
    <row r="266" spans="8:9" ht="12.75">
      <c r="H266" s="4"/>
      <c r="I266" s="4"/>
    </row>
    <row r="267" spans="8:9" ht="12.75">
      <c r="H267" s="4"/>
      <c r="I267" s="4"/>
    </row>
    <row r="268" spans="8:9" ht="12.75">
      <c r="H268" s="4"/>
      <c r="I268" s="4"/>
    </row>
    <row r="269" spans="8:9" ht="12.75">
      <c r="H269" s="4"/>
      <c r="I269" s="4"/>
    </row>
    <row r="270" spans="8:9" ht="12.75">
      <c r="H270" s="4"/>
      <c r="I270" s="4"/>
    </row>
    <row r="271" spans="8:9" ht="12.75">
      <c r="H271" s="4"/>
      <c r="I271" s="4"/>
    </row>
    <row r="272" spans="8:9" ht="12.75">
      <c r="H272" s="4"/>
      <c r="I272" s="4"/>
    </row>
    <row r="273" spans="8:9" ht="12.75">
      <c r="H273" s="4"/>
      <c r="I273" s="4"/>
    </row>
    <row r="274" spans="8:9" ht="12.75">
      <c r="H274" s="4"/>
      <c r="I274" s="4"/>
    </row>
    <row r="275" spans="8:9" ht="12.75">
      <c r="H275" s="4"/>
      <c r="I275" s="4"/>
    </row>
    <row r="276" spans="8:9" ht="12.75">
      <c r="H276" s="4"/>
      <c r="I276" s="4"/>
    </row>
    <row r="277" spans="8:9" ht="12.75">
      <c r="H277" s="4"/>
      <c r="I277" s="4"/>
    </row>
    <row r="278" spans="8:9" ht="12.75">
      <c r="H278" s="4"/>
      <c r="I278" s="4"/>
    </row>
    <row r="279" spans="8:9" ht="12.75">
      <c r="H279" s="4"/>
      <c r="I279" s="4"/>
    </row>
    <row r="280" spans="8:9" ht="12.75">
      <c r="H280" s="4"/>
      <c r="I280" s="4"/>
    </row>
    <row r="281" spans="8:9" ht="12.75">
      <c r="H281" s="4"/>
      <c r="I281" s="4"/>
    </row>
    <row r="282" spans="8:9" ht="12.75">
      <c r="H282" s="4"/>
      <c r="I282" s="4"/>
    </row>
    <row r="283" spans="8:9" ht="12.75">
      <c r="H283" s="4"/>
      <c r="I283" s="4"/>
    </row>
    <row r="284" spans="8:9" ht="12.75">
      <c r="H284" s="4"/>
      <c r="I284" s="4"/>
    </row>
    <row r="285" spans="8:9" ht="12.75">
      <c r="H285" s="4"/>
      <c r="I285" s="4"/>
    </row>
    <row r="286" spans="8:9" ht="12.75">
      <c r="H286" s="4"/>
      <c r="I286" s="4"/>
    </row>
    <row r="287" spans="8:9" ht="12.75">
      <c r="H287" s="4"/>
      <c r="I287" s="4"/>
    </row>
    <row r="288" spans="8:9" ht="12.75">
      <c r="H288" s="4"/>
      <c r="I288" s="4"/>
    </row>
    <row r="289" spans="8:9" ht="12.75">
      <c r="H289" s="4"/>
      <c r="I289" s="4"/>
    </row>
    <row r="290" spans="8:9" ht="12.75">
      <c r="H290" s="4"/>
      <c r="I290" s="4"/>
    </row>
    <row r="291" spans="8:9" ht="12.75">
      <c r="H291" s="4"/>
      <c r="I291" s="4"/>
    </row>
    <row r="292" spans="8:9" ht="12.75">
      <c r="H292" s="4"/>
      <c r="I292" s="4"/>
    </row>
    <row r="293" spans="8:9" ht="12.75">
      <c r="H293" s="4"/>
      <c r="I293" s="4"/>
    </row>
    <row r="294" spans="8:9" ht="12.75">
      <c r="H294" s="4"/>
      <c r="I294" s="4"/>
    </row>
  </sheetData>
  <sheetProtection/>
  <mergeCells count="10">
    <mergeCell ref="A6:I6"/>
    <mergeCell ref="G126:H126"/>
    <mergeCell ref="A67:H67"/>
    <mergeCell ref="A118:H118"/>
    <mergeCell ref="A1:I1"/>
    <mergeCell ref="C4:E4"/>
    <mergeCell ref="A4:A5"/>
    <mergeCell ref="F4:H4"/>
    <mergeCell ref="I4:I5"/>
    <mergeCell ref="B4:B5"/>
  </mergeCells>
  <printOptions/>
  <pageMargins left="0.2362204724409449" right="0.2755905511811024" top="0.4724409448818898" bottom="0.5905511811023623" header="0.5118110236220472" footer="0.5118110236220472"/>
  <pageSetup fitToHeight="0" fitToWidth="1" horizontalDpi="600" verticalDpi="600" orientation="portrait" paperSize="9" scale="56" r:id="rId1"/>
  <rowBreaks count="3" manualBreakCount="3">
    <brk id="47" max="8" man="1"/>
    <brk id="70" max="8" man="1"/>
    <brk id="1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8"/>
  <sheetViews>
    <sheetView tabSelected="1" view="pageBreakPreview" zoomScale="70" zoomScaleNormal="85" zoomScaleSheetLayoutView="70" zoomScalePageLayoutView="0" workbookViewId="0" topLeftCell="A1">
      <pane xSplit="2" ySplit="5" topLeftCell="C9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96" sqref="G96"/>
    </sheetView>
  </sheetViews>
  <sheetFormatPr defaultColWidth="9.00390625" defaultRowHeight="12.75"/>
  <cols>
    <col min="1" max="1" width="45.25390625" style="3" customWidth="1"/>
    <col min="2" max="2" width="25.875" style="3" customWidth="1"/>
    <col min="3" max="3" width="18.25390625" style="3" customWidth="1"/>
    <col min="4" max="4" width="18.375" style="3" customWidth="1"/>
    <col min="5" max="5" width="15.625" style="3" customWidth="1"/>
    <col min="6" max="6" width="18.75390625" style="3" customWidth="1"/>
    <col min="7" max="7" width="17.375" style="3" customWidth="1"/>
    <col min="8" max="8" width="13.25390625" style="3" customWidth="1"/>
    <col min="9" max="9" width="16.00390625" style="3" customWidth="1"/>
    <col min="10" max="16384" width="9.125" style="3" customWidth="1"/>
  </cols>
  <sheetData>
    <row r="1" spans="1:13" ht="30.75" customHeight="1">
      <c r="A1" s="125" t="s">
        <v>238</v>
      </c>
      <c r="B1" s="125"/>
      <c r="C1" s="125"/>
      <c r="D1" s="125"/>
      <c r="E1" s="125"/>
      <c r="F1" s="125"/>
      <c r="G1" s="125"/>
      <c r="H1" s="125"/>
      <c r="I1" s="126"/>
      <c r="J1" s="8"/>
      <c r="K1" s="8"/>
      <c r="L1" s="8"/>
      <c r="M1" s="8"/>
    </row>
    <row r="2" spans="1:13" ht="18" customHeight="1">
      <c r="A2" s="42"/>
      <c r="B2" s="42"/>
      <c r="C2" s="42"/>
      <c r="D2" s="9"/>
      <c r="E2" s="9"/>
      <c r="F2" s="42"/>
      <c r="G2" s="42"/>
      <c r="H2" s="42"/>
      <c r="I2" s="42"/>
      <c r="J2" s="8"/>
      <c r="K2" s="8"/>
      <c r="L2" s="8"/>
      <c r="M2" s="8"/>
    </row>
    <row r="3" spans="1:9" ht="18.75" customHeight="1">
      <c r="A3" s="134" t="s">
        <v>138</v>
      </c>
      <c r="B3" s="134" t="s">
        <v>52</v>
      </c>
      <c r="C3" s="137" t="s">
        <v>50</v>
      </c>
      <c r="D3" s="137"/>
      <c r="E3" s="137"/>
      <c r="F3" s="127" t="s">
        <v>236</v>
      </c>
      <c r="G3" s="128"/>
      <c r="H3" s="128"/>
      <c r="I3" s="131" t="s">
        <v>47</v>
      </c>
    </row>
    <row r="4" spans="1:9" s="27" customFormat="1" ht="46.5" customHeight="1">
      <c r="A4" s="135"/>
      <c r="B4" s="135"/>
      <c r="C4" s="22" t="s">
        <v>49</v>
      </c>
      <c r="D4" s="22" t="s">
        <v>240</v>
      </c>
      <c r="E4" s="22" t="s">
        <v>48</v>
      </c>
      <c r="F4" s="22" t="s">
        <v>49</v>
      </c>
      <c r="G4" s="22" t="s">
        <v>240</v>
      </c>
      <c r="H4" s="22" t="s">
        <v>48</v>
      </c>
      <c r="I4" s="132"/>
    </row>
    <row r="5" spans="1:9" s="27" customFormat="1" ht="18.75">
      <c r="A5" s="133" t="s">
        <v>0</v>
      </c>
      <c r="B5" s="133"/>
      <c r="C5" s="133"/>
      <c r="D5" s="133"/>
      <c r="E5" s="133"/>
      <c r="F5" s="133"/>
      <c r="G5" s="133"/>
      <c r="H5" s="133"/>
      <c r="I5" s="136"/>
    </row>
    <row r="6" spans="1:9" s="79" customFormat="1" ht="29.25" customHeight="1">
      <c r="A6" s="76" t="s">
        <v>15</v>
      </c>
      <c r="B6" s="77" t="s">
        <v>146</v>
      </c>
      <c r="C6" s="78">
        <f>C7+C9+C11+C15+C18+C22+C26+C28+C31+C35+C37+C50</f>
        <v>400107</v>
      </c>
      <c r="D6" s="78">
        <f>D7+D9+D11+D15+D18+D22+D26+D28+D31+D35+D37+D50</f>
        <v>68173.90000000001</v>
      </c>
      <c r="E6" s="78">
        <f>SUM(D6/C6*100)</f>
        <v>17.038917089678513</v>
      </c>
      <c r="F6" s="78">
        <f>F7+F9+F11+F15+F18+F22+F26+F28+F31+F35+F37+F50</f>
        <v>409977.19999999995</v>
      </c>
      <c r="G6" s="78">
        <f>G7+G9+G11+G15+G18+G22+G26+G28+G31+G35+G37+G50</f>
        <v>64676.99999999999</v>
      </c>
      <c r="H6" s="78">
        <f>SUM(G6/F6*100)</f>
        <v>15.775755334686906</v>
      </c>
      <c r="I6" s="78">
        <f>G6/D6%</f>
        <v>94.87061764106204</v>
      </c>
    </row>
    <row r="7" spans="1:9" s="79" customFormat="1" ht="30.75" customHeight="1">
      <c r="A7" s="76" t="s">
        <v>147</v>
      </c>
      <c r="B7" s="77" t="s">
        <v>148</v>
      </c>
      <c r="C7" s="78">
        <f>C8</f>
        <v>197212.6</v>
      </c>
      <c r="D7" s="78">
        <f aca="true" t="shared" si="0" ref="D7:I7">D8</f>
        <v>40442.8</v>
      </c>
      <c r="E7" s="78">
        <f t="shared" si="0"/>
        <v>20.50720897143489</v>
      </c>
      <c r="F7" s="78">
        <f t="shared" si="0"/>
        <v>197815.8</v>
      </c>
      <c r="G7" s="78">
        <f t="shared" si="0"/>
        <v>41047.2</v>
      </c>
      <c r="H7" s="78">
        <f t="shared" si="0"/>
        <v>20.75021307701407</v>
      </c>
      <c r="I7" s="78">
        <f t="shared" si="0"/>
        <v>101.49445636800615</v>
      </c>
    </row>
    <row r="8" spans="1:9" s="27" customFormat="1" ht="18.75">
      <c r="A8" s="31" t="s">
        <v>3</v>
      </c>
      <c r="B8" s="80" t="s">
        <v>149</v>
      </c>
      <c r="C8" s="21">
        <v>197212.6</v>
      </c>
      <c r="D8" s="21">
        <v>40442.8</v>
      </c>
      <c r="E8" s="21">
        <f aca="true" t="shared" si="1" ref="E8:E37">SUM(D8/C8*100)</f>
        <v>20.50720897143489</v>
      </c>
      <c r="F8" s="21">
        <v>197815.8</v>
      </c>
      <c r="G8" s="21">
        <v>41047.2</v>
      </c>
      <c r="H8" s="21">
        <f aca="true" t="shared" si="2" ref="H8:H49">SUM(G8/F8*100)</f>
        <v>20.75021307701407</v>
      </c>
      <c r="I8" s="21">
        <f aca="true" t="shared" si="3" ref="I8:I50">G8/D8%</f>
        <v>101.49445636800615</v>
      </c>
    </row>
    <row r="9" spans="1:9" s="82" customFormat="1" ht="60.75" customHeight="1">
      <c r="A9" s="30" t="s">
        <v>150</v>
      </c>
      <c r="B9" s="81" t="s">
        <v>151</v>
      </c>
      <c r="C9" s="78">
        <f>C10</f>
        <v>12712.7</v>
      </c>
      <c r="D9" s="78">
        <f>D10</f>
        <v>3186.3</v>
      </c>
      <c r="E9" s="78"/>
      <c r="F9" s="78">
        <f>F10</f>
        <v>10758.4</v>
      </c>
      <c r="G9" s="78">
        <f>G10</f>
        <v>4866.5</v>
      </c>
      <c r="H9" s="78">
        <f t="shared" si="2"/>
        <v>45.23442147531232</v>
      </c>
      <c r="I9" s="21">
        <f t="shared" si="3"/>
        <v>152.73200891315946</v>
      </c>
    </row>
    <row r="10" spans="1:9" s="27" customFormat="1" ht="56.25">
      <c r="A10" s="84" t="s">
        <v>224</v>
      </c>
      <c r="B10" s="80" t="s">
        <v>152</v>
      </c>
      <c r="C10" s="21">
        <v>12712.7</v>
      </c>
      <c r="D10" s="21">
        <v>3186.3</v>
      </c>
      <c r="E10" s="21"/>
      <c r="F10" s="21">
        <v>10758.4</v>
      </c>
      <c r="G10" s="21">
        <v>4866.5</v>
      </c>
      <c r="H10" s="21">
        <f t="shared" si="2"/>
        <v>45.23442147531232</v>
      </c>
      <c r="I10" s="21">
        <f t="shared" si="3"/>
        <v>152.73200891315946</v>
      </c>
    </row>
    <row r="11" spans="1:9" s="82" customFormat="1" ht="31.5" customHeight="1">
      <c r="A11" s="30" t="s">
        <v>153</v>
      </c>
      <c r="B11" s="81" t="s">
        <v>154</v>
      </c>
      <c r="C11" s="78">
        <f>SUM(C12:C14)</f>
        <v>50407.700000000004</v>
      </c>
      <c r="D11" s="78">
        <f>SUM(D12:D14)</f>
        <v>14994.3</v>
      </c>
      <c r="E11" s="78">
        <f t="shared" si="1"/>
        <v>29.74605070257123</v>
      </c>
      <c r="F11" s="78">
        <f>SUM(F12:F14)</f>
        <v>46302</v>
      </c>
      <c r="G11" s="78">
        <f>SUM(G12:G14)</f>
        <v>12333.699999999999</v>
      </c>
      <c r="H11" s="78">
        <f t="shared" si="2"/>
        <v>26.637510258736118</v>
      </c>
      <c r="I11" s="78">
        <f t="shared" si="3"/>
        <v>82.25592391775541</v>
      </c>
    </row>
    <row r="12" spans="1:9" s="27" customFormat="1" ht="18.75">
      <c r="A12" s="31" t="s">
        <v>9</v>
      </c>
      <c r="B12" s="80" t="s">
        <v>155</v>
      </c>
      <c r="C12" s="21">
        <v>42559.3</v>
      </c>
      <c r="D12" s="21">
        <v>10139.2</v>
      </c>
      <c r="E12" s="21">
        <f t="shared" si="1"/>
        <v>23.82370010784952</v>
      </c>
      <c r="F12" s="21">
        <v>38249.2</v>
      </c>
      <c r="G12" s="21">
        <v>8834.8</v>
      </c>
      <c r="H12" s="21">
        <f t="shared" si="2"/>
        <v>23.097999435282308</v>
      </c>
      <c r="I12" s="21">
        <f t="shared" si="3"/>
        <v>87.13507969070537</v>
      </c>
    </row>
    <row r="13" spans="1:9" s="27" customFormat="1" ht="37.5">
      <c r="A13" s="31" t="s">
        <v>16</v>
      </c>
      <c r="B13" s="80" t="s">
        <v>156</v>
      </c>
      <c r="C13" s="21">
        <v>5848.4</v>
      </c>
      <c r="D13" s="21">
        <v>4118.8</v>
      </c>
      <c r="E13" s="21">
        <f t="shared" si="1"/>
        <v>70.42609944600233</v>
      </c>
      <c r="F13" s="21">
        <v>5405.5</v>
      </c>
      <c r="G13" s="21">
        <v>2401.9</v>
      </c>
      <c r="H13" s="21">
        <f t="shared" si="2"/>
        <v>44.43437239848303</v>
      </c>
      <c r="I13" s="21">
        <f t="shared" si="3"/>
        <v>58.3155287947946</v>
      </c>
    </row>
    <row r="14" spans="1:9" s="27" customFormat="1" ht="56.25">
      <c r="A14" s="31" t="s">
        <v>39</v>
      </c>
      <c r="B14" s="80" t="s">
        <v>157</v>
      </c>
      <c r="C14" s="21">
        <v>2000</v>
      </c>
      <c r="D14" s="21">
        <v>736.3</v>
      </c>
      <c r="E14" s="21">
        <f t="shared" si="1"/>
        <v>36.815</v>
      </c>
      <c r="F14" s="21">
        <v>2647.3</v>
      </c>
      <c r="G14" s="21">
        <v>1097</v>
      </c>
      <c r="H14" s="21">
        <f t="shared" si="2"/>
        <v>41.4384467192989</v>
      </c>
      <c r="I14" s="21">
        <f t="shared" si="3"/>
        <v>148.98818416406357</v>
      </c>
    </row>
    <row r="15" spans="1:9" s="82" customFormat="1" ht="19.5">
      <c r="A15" s="30" t="s">
        <v>4</v>
      </c>
      <c r="B15" s="81" t="s">
        <v>162</v>
      </c>
      <c r="C15" s="78">
        <f>SUM(C16:C17)</f>
        <v>9627</v>
      </c>
      <c r="D15" s="78">
        <f>SUM(D16:D17)</f>
        <v>1085.6</v>
      </c>
      <c r="E15" s="78">
        <f t="shared" si="1"/>
        <v>11.276617845642463</v>
      </c>
      <c r="F15" s="78">
        <f>SUM(F16:F17)</f>
        <v>8130</v>
      </c>
      <c r="G15" s="78">
        <f>SUM(G16:G17)</f>
        <v>1112.4</v>
      </c>
      <c r="H15" s="78">
        <f>SUM(G15/F15*100)</f>
        <v>13.682656826568268</v>
      </c>
      <c r="I15" s="78">
        <f>G15/D15%</f>
        <v>102.4686809137804</v>
      </c>
    </row>
    <row r="16" spans="1:9" s="27" customFormat="1" ht="63" customHeight="1">
      <c r="A16" s="84" t="s">
        <v>225</v>
      </c>
      <c r="B16" s="80" t="s">
        <v>163</v>
      </c>
      <c r="C16" s="83">
        <v>9627</v>
      </c>
      <c r="D16" s="83">
        <v>1085.6</v>
      </c>
      <c r="E16" s="21">
        <f t="shared" si="1"/>
        <v>11.276617845642463</v>
      </c>
      <c r="F16" s="21">
        <v>8130</v>
      </c>
      <c r="G16" s="21">
        <v>1092.4</v>
      </c>
      <c r="H16" s="21">
        <f t="shared" si="2"/>
        <v>13.436654366543666</v>
      </c>
      <c r="I16" s="21">
        <f t="shared" si="3"/>
        <v>100.62638172439205</v>
      </c>
    </row>
    <row r="17" spans="1:9" s="27" customFormat="1" ht="63" customHeight="1">
      <c r="A17" s="84" t="s">
        <v>227</v>
      </c>
      <c r="B17" s="80" t="s">
        <v>228</v>
      </c>
      <c r="C17" s="83">
        <v>0</v>
      </c>
      <c r="D17" s="83">
        <v>0</v>
      </c>
      <c r="E17" s="21" t="e">
        <f t="shared" si="1"/>
        <v>#DIV/0!</v>
      </c>
      <c r="F17" s="21">
        <v>0</v>
      </c>
      <c r="G17" s="21">
        <v>20</v>
      </c>
      <c r="H17" s="21" t="e">
        <f t="shared" si="2"/>
        <v>#DIV/0!</v>
      </c>
      <c r="I17" s="21" t="e">
        <f t="shared" si="3"/>
        <v>#DIV/0!</v>
      </c>
    </row>
    <row r="18" spans="1:9" s="82" customFormat="1" ht="39">
      <c r="A18" s="30" t="s">
        <v>45</v>
      </c>
      <c r="B18" s="81" t="s">
        <v>165</v>
      </c>
      <c r="C18" s="78">
        <f>SUM(C19:C21)</f>
        <v>0</v>
      </c>
      <c r="D18" s="78">
        <f>SUM(D19:D21)</f>
        <v>0</v>
      </c>
      <c r="E18" s="78"/>
      <c r="F18" s="78">
        <f>F19</f>
        <v>0</v>
      </c>
      <c r="G18" s="78">
        <f>G19</f>
        <v>0</v>
      </c>
      <c r="H18" s="78"/>
      <c r="I18" s="78" t="e">
        <f>G18/D18%</f>
        <v>#DIV/0!</v>
      </c>
    </row>
    <row r="19" spans="1:9" s="27" customFormat="1" ht="66.75" customHeight="1">
      <c r="A19" s="31" t="s">
        <v>166</v>
      </c>
      <c r="B19" s="80" t="s">
        <v>167</v>
      </c>
      <c r="C19" s="21">
        <v>0</v>
      </c>
      <c r="D19" s="21">
        <v>0</v>
      </c>
      <c r="E19" s="21"/>
      <c r="F19" s="21">
        <v>0</v>
      </c>
      <c r="G19" s="21">
        <v>0</v>
      </c>
      <c r="H19" s="21"/>
      <c r="I19" s="21" t="e">
        <f t="shared" si="3"/>
        <v>#DIV/0!</v>
      </c>
    </row>
    <row r="20" spans="1:9" s="27" customFormat="1" ht="34.5" customHeight="1">
      <c r="A20" s="31" t="s">
        <v>158</v>
      </c>
      <c r="B20" s="80" t="s">
        <v>168</v>
      </c>
      <c r="C20" s="21">
        <v>0</v>
      </c>
      <c r="D20" s="21">
        <v>0</v>
      </c>
      <c r="E20" s="21"/>
      <c r="F20" s="21">
        <v>0</v>
      </c>
      <c r="G20" s="21">
        <v>0</v>
      </c>
      <c r="H20" s="21"/>
      <c r="I20" s="21" t="e">
        <f t="shared" si="3"/>
        <v>#DIV/0!</v>
      </c>
    </row>
    <row r="21" spans="1:9" s="27" customFormat="1" ht="57.75" customHeight="1">
      <c r="A21" s="31" t="s">
        <v>169</v>
      </c>
      <c r="B21" s="80" t="s">
        <v>170</v>
      </c>
      <c r="C21" s="21">
        <v>0</v>
      </c>
      <c r="D21" s="21">
        <v>0</v>
      </c>
      <c r="E21" s="21"/>
      <c r="F21" s="21">
        <v>0</v>
      </c>
      <c r="G21" s="21">
        <v>0</v>
      </c>
      <c r="H21" s="21"/>
      <c r="I21" s="21" t="e">
        <f t="shared" si="3"/>
        <v>#DIV/0!</v>
      </c>
    </row>
    <row r="22" spans="1:9" s="82" customFormat="1" ht="45.75" customHeight="1">
      <c r="A22" s="30" t="s">
        <v>10</v>
      </c>
      <c r="B22" s="81" t="s">
        <v>171</v>
      </c>
      <c r="C22" s="78">
        <f>SUM(C23:C25)</f>
        <v>14624</v>
      </c>
      <c r="D22" s="78">
        <f>SUM(D23:D25)</f>
        <v>3866.8</v>
      </c>
      <c r="E22" s="78">
        <f t="shared" si="1"/>
        <v>26.44146608315099</v>
      </c>
      <c r="F22" s="78">
        <f>SUM(F23:F25)</f>
        <v>13840</v>
      </c>
      <c r="G22" s="78">
        <f>SUM(G23:G25)</f>
        <v>2841.8</v>
      </c>
      <c r="H22" s="78">
        <f t="shared" si="2"/>
        <v>20.533236994219656</v>
      </c>
      <c r="I22" s="78">
        <f t="shared" si="3"/>
        <v>73.49229336919417</v>
      </c>
    </row>
    <row r="23" spans="1:9" s="27" customFormat="1" ht="206.25">
      <c r="A23" s="84" t="s">
        <v>172</v>
      </c>
      <c r="B23" s="80" t="s">
        <v>173</v>
      </c>
      <c r="C23" s="21">
        <v>11944</v>
      </c>
      <c r="D23" s="21">
        <v>2880.6</v>
      </c>
      <c r="E23" s="21">
        <f t="shared" si="1"/>
        <v>24.117548559946417</v>
      </c>
      <c r="F23" s="21">
        <v>11740</v>
      </c>
      <c r="G23" s="21">
        <v>2113</v>
      </c>
      <c r="H23" s="21">
        <f t="shared" si="2"/>
        <v>17.998296422487222</v>
      </c>
      <c r="I23" s="21">
        <f t="shared" si="3"/>
        <v>73.35277372769562</v>
      </c>
    </row>
    <row r="24" spans="1:9" s="27" customFormat="1" ht="56.25">
      <c r="A24" s="84" t="s">
        <v>174</v>
      </c>
      <c r="B24" s="80" t="s">
        <v>175</v>
      </c>
      <c r="C24" s="21">
        <v>100</v>
      </c>
      <c r="D24" s="21">
        <v>0</v>
      </c>
      <c r="E24" s="21">
        <f t="shared" si="1"/>
        <v>0</v>
      </c>
      <c r="F24" s="21">
        <v>100</v>
      </c>
      <c r="G24" s="21">
        <v>0</v>
      </c>
      <c r="H24" s="21">
        <f t="shared" si="2"/>
        <v>0</v>
      </c>
      <c r="I24" s="21" t="e">
        <f t="shared" si="3"/>
        <v>#DIV/0!</v>
      </c>
    </row>
    <row r="25" spans="1:9" s="27" customFormat="1" ht="168.75">
      <c r="A25" s="84" t="s">
        <v>176</v>
      </c>
      <c r="B25" s="80" t="s">
        <v>177</v>
      </c>
      <c r="C25" s="21">
        <v>2580</v>
      </c>
      <c r="D25" s="21">
        <v>986.2</v>
      </c>
      <c r="E25" s="21">
        <f>SUM(D25/C25*100)</f>
        <v>38.224806201550386</v>
      </c>
      <c r="F25" s="21">
        <v>2000</v>
      </c>
      <c r="G25" s="21">
        <v>728.8</v>
      </c>
      <c r="H25" s="21">
        <f>SUM(G25/F25*100)</f>
        <v>36.44</v>
      </c>
      <c r="I25" s="21">
        <f>G25/D25%</f>
        <v>73.89981748124113</v>
      </c>
    </row>
    <row r="26" spans="1:9" s="82" customFormat="1" ht="39">
      <c r="A26" s="85" t="s">
        <v>11</v>
      </c>
      <c r="B26" s="81" t="s">
        <v>178</v>
      </c>
      <c r="C26" s="78">
        <f>C27</f>
        <v>810.5</v>
      </c>
      <c r="D26" s="78">
        <f>D27</f>
        <v>568.9</v>
      </c>
      <c r="E26" s="86">
        <f>SUM(D26/C26*100)</f>
        <v>70.19123997532387</v>
      </c>
      <c r="F26" s="78">
        <f>F27</f>
        <v>2559.2</v>
      </c>
      <c r="G26" s="78">
        <f>G27</f>
        <v>498.2</v>
      </c>
      <c r="H26" s="86">
        <f>SUM(G26/F26*100)</f>
        <v>19.467020944045014</v>
      </c>
      <c r="I26" s="86">
        <f>G26/D26%</f>
        <v>87.5725083494463</v>
      </c>
    </row>
    <row r="27" spans="1:9" s="27" customFormat="1" ht="38.25" customHeight="1">
      <c r="A27" s="84" t="s">
        <v>179</v>
      </c>
      <c r="B27" s="80" t="s">
        <v>180</v>
      </c>
      <c r="C27" s="21">
        <v>810.5</v>
      </c>
      <c r="D27" s="21">
        <v>568.9</v>
      </c>
      <c r="E27" s="21">
        <f t="shared" si="1"/>
        <v>70.19123997532387</v>
      </c>
      <c r="F27" s="21">
        <v>2559.2</v>
      </c>
      <c r="G27" s="21">
        <v>498.2</v>
      </c>
      <c r="H27" s="21">
        <f t="shared" si="2"/>
        <v>19.467020944045014</v>
      </c>
      <c r="I27" s="21">
        <f t="shared" si="3"/>
        <v>87.5725083494463</v>
      </c>
    </row>
    <row r="28" spans="1:9" s="82" customFormat="1" ht="57.75" customHeight="1">
      <c r="A28" s="87" t="s">
        <v>181</v>
      </c>
      <c r="B28" s="81" t="s">
        <v>182</v>
      </c>
      <c r="C28" s="78">
        <f>SUM(C29:C30)</f>
        <v>3920</v>
      </c>
      <c r="D28" s="78">
        <f>SUM(D29:D30)</f>
        <v>1225.7</v>
      </c>
      <c r="E28" s="78">
        <f>SUM(D28/C28*100)</f>
        <v>31.267857142857142</v>
      </c>
      <c r="F28" s="78">
        <f>SUM(F29:F30)</f>
        <v>1993.2</v>
      </c>
      <c r="G28" s="78">
        <f>SUM(G29:G30)</f>
        <v>452.20000000000005</v>
      </c>
      <c r="H28" s="78">
        <f>SUM(G28/F28*100)</f>
        <v>22.687136263295205</v>
      </c>
      <c r="I28" s="78">
        <f>G28/D28%</f>
        <v>36.89320388349515</v>
      </c>
    </row>
    <row r="29" spans="1:9" s="27" customFormat="1" ht="18.75" customHeight="1">
      <c r="A29" s="31" t="s">
        <v>6</v>
      </c>
      <c r="B29" s="80" t="s">
        <v>183</v>
      </c>
      <c r="C29" s="21">
        <v>3920</v>
      </c>
      <c r="D29" s="21">
        <v>779.4</v>
      </c>
      <c r="E29" s="21">
        <f t="shared" si="1"/>
        <v>19.882653061224488</v>
      </c>
      <c r="F29" s="21">
        <v>1993.2</v>
      </c>
      <c r="G29" s="21">
        <v>416.6</v>
      </c>
      <c r="H29" s="21">
        <f t="shared" si="2"/>
        <v>20.901063616295403</v>
      </c>
      <c r="I29" s="21">
        <f t="shared" si="3"/>
        <v>53.451372850910964</v>
      </c>
    </row>
    <row r="30" spans="1:9" s="27" customFormat="1" ht="36" customHeight="1">
      <c r="A30" s="31" t="s">
        <v>184</v>
      </c>
      <c r="B30" s="80" t="s">
        <v>185</v>
      </c>
      <c r="C30" s="21">
        <v>0</v>
      </c>
      <c r="D30" s="21">
        <v>446.3</v>
      </c>
      <c r="E30" s="21" t="e">
        <f t="shared" si="1"/>
        <v>#DIV/0!</v>
      </c>
      <c r="F30" s="21">
        <v>0</v>
      </c>
      <c r="G30" s="21">
        <v>35.6</v>
      </c>
      <c r="H30" s="21" t="e">
        <f t="shared" si="2"/>
        <v>#DIV/0!</v>
      </c>
      <c r="I30" s="21">
        <f t="shared" si="3"/>
        <v>7.97669728881918</v>
      </c>
    </row>
    <row r="31" spans="1:9" s="88" customFormat="1" ht="37.5" customHeight="1">
      <c r="A31" s="30" t="s">
        <v>7</v>
      </c>
      <c r="B31" s="81" t="s">
        <v>186</v>
      </c>
      <c r="C31" s="78">
        <f>SUM(C33:C34)</f>
        <v>106156.70000000001</v>
      </c>
      <c r="D31" s="78">
        <f>SUM(D33:D34)</f>
        <v>1893.3</v>
      </c>
      <c r="E31" s="78">
        <f t="shared" si="1"/>
        <v>1.783495530663632</v>
      </c>
      <c r="F31" s="78">
        <f>SUM(F32:F34)</f>
        <v>124410.6</v>
      </c>
      <c r="G31" s="78">
        <f>SUM(G32:G34)</f>
        <v>269.3</v>
      </c>
      <c r="H31" s="78">
        <f t="shared" si="2"/>
        <v>0.21646065528178465</v>
      </c>
      <c r="I31" s="78">
        <f t="shared" si="3"/>
        <v>14.22384196904875</v>
      </c>
    </row>
    <row r="32" spans="1:9" s="88" customFormat="1" ht="57.75" customHeight="1">
      <c r="A32" s="103" t="s">
        <v>232</v>
      </c>
      <c r="B32" s="80" t="s">
        <v>231</v>
      </c>
      <c r="C32" s="98">
        <v>0</v>
      </c>
      <c r="D32" s="98">
        <v>0</v>
      </c>
      <c r="E32" s="98" t="e">
        <f t="shared" si="1"/>
        <v>#DIV/0!</v>
      </c>
      <c r="F32" s="98">
        <v>0</v>
      </c>
      <c r="G32" s="98">
        <v>0</v>
      </c>
      <c r="H32" s="21" t="e">
        <f t="shared" si="2"/>
        <v>#DIV/0!</v>
      </c>
      <c r="I32" s="21" t="e">
        <f t="shared" si="3"/>
        <v>#DIV/0!</v>
      </c>
    </row>
    <row r="33" spans="1:9" s="27" customFormat="1" ht="162.75" customHeight="1">
      <c r="A33" s="84" t="s">
        <v>187</v>
      </c>
      <c r="B33" s="80" t="s">
        <v>188</v>
      </c>
      <c r="C33" s="21">
        <v>98719.6</v>
      </c>
      <c r="D33" s="21">
        <v>0</v>
      </c>
      <c r="E33" s="21">
        <f t="shared" si="1"/>
        <v>0</v>
      </c>
      <c r="F33" s="21">
        <v>119410.6</v>
      </c>
      <c r="G33" s="21">
        <v>0</v>
      </c>
      <c r="H33" s="21">
        <f t="shared" si="2"/>
        <v>0</v>
      </c>
      <c r="I33" s="21" t="e">
        <f t="shared" si="3"/>
        <v>#DIV/0!</v>
      </c>
    </row>
    <row r="34" spans="1:9" s="27" customFormat="1" ht="77.25" customHeight="1">
      <c r="A34" s="84" t="s">
        <v>189</v>
      </c>
      <c r="B34" s="80" t="s">
        <v>190</v>
      </c>
      <c r="C34" s="21">
        <v>7437.1</v>
      </c>
      <c r="D34" s="21">
        <v>1893.3</v>
      </c>
      <c r="E34" s="21">
        <f t="shared" si="1"/>
        <v>25.457503596832098</v>
      </c>
      <c r="F34" s="21">
        <v>5000</v>
      </c>
      <c r="G34" s="21">
        <v>269.3</v>
      </c>
      <c r="H34" s="21">
        <f t="shared" si="2"/>
        <v>5.386</v>
      </c>
      <c r="I34" s="21">
        <f t="shared" si="3"/>
        <v>14.22384196904875</v>
      </c>
    </row>
    <row r="35" spans="1:9" s="82" customFormat="1" ht="47.25" customHeight="1">
      <c r="A35" s="30" t="s">
        <v>40</v>
      </c>
      <c r="B35" s="89" t="s">
        <v>191</v>
      </c>
      <c r="C35" s="78">
        <f>C36</f>
        <v>0</v>
      </c>
      <c r="D35" s="78">
        <f aca="true" t="shared" si="4" ref="D35:I36">D36</f>
        <v>0</v>
      </c>
      <c r="E35" s="78" t="e">
        <f t="shared" si="4"/>
        <v>#DIV/0!</v>
      </c>
      <c r="F35" s="78">
        <f t="shared" si="4"/>
        <v>0</v>
      </c>
      <c r="G35" s="78">
        <f t="shared" si="4"/>
        <v>0</v>
      </c>
      <c r="H35" s="78">
        <f t="shared" si="4"/>
        <v>0</v>
      </c>
      <c r="I35" s="78">
        <f t="shared" si="4"/>
        <v>155.3920291742641</v>
      </c>
    </row>
    <row r="36" spans="1:9" s="27" customFormat="1" ht="97.5" customHeight="1">
      <c r="A36" s="31" t="s">
        <v>192</v>
      </c>
      <c r="B36" s="90" t="s">
        <v>193</v>
      </c>
      <c r="C36" s="21">
        <v>0</v>
      </c>
      <c r="D36" s="21">
        <v>0</v>
      </c>
      <c r="E36" s="21" t="e">
        <f>SUM(D36/C36*100)</f>
        <v>#DIV/0!</v>
      </c>
      <c r="F36" s="21">
        <v>0</v>
      </c>
      <c r="G36" s="21">
        <v>0</v>
      </c>
      <c r="H36" s="21"/>
      <c r="I36" s="98">
        <f t="shared" si="4"/>
        <v>155.3920291742641</v>
      </c>
    </row>
    <row r="37" spans="1:9" s="88" customFormat="1" ht="46.5" customHeight="1">
      <c r="A37" s="30" t="s">
        <v>38</v>
      </c>
      <c r="B37" s="81" t="s">
        <v>194</v>
      </c>
      <c r="C37" s="78">
        <f>SUM(C38:C49)</f>
        <v>4635.8</v>
      </c>
      <c r="D37" s="78">
        <f>SUM(D38:D49)</f>
        <v>767.8</v>
      </c>
      <c r="E37" s="78">
        <f t="shared" si="1"/>
        <v>16.562405625781956</v>
      </c>
      <c r="F37" s="78">
        <f>SUM(F38:F49)</f>
        <v>4168</v>
      </c>
      <c r="G37" s="78">
        <f>SUM(G38:G49)</f>
        <v>1193.1</v>
      </c>
      <c r="H37" s="78">
        <f t="shared" si="2"/>
        <v>28.625239923224566</v>
      </c>
      <c r="I37" s="78">
        <f t="shared" si="3"/>
        <v>155.3920291742641</v>
      </c>
    </row>
    <row r="38" spans="1:9" s="27" customFormat="1" ht="56.25">
      <c r="A38" s="84" t="s">
        <v>195</v>
      </c>
      <c r="B38" s="104" t="s">
        <v>196</v>
      </c>
      <c r="C38" s="21">
        <v>59</v>
      </c>
      <c r="D38" s="21">
        <v>7.5</v>
      </c>
      <c r="E38" s="21">
        <f>SUM(D38/C38*100)</f>
        <v>12.711864406779661</v>
      </c>
      <c r="F38" s="21">
        <v>75</v>
      </c>
      <c r="G38" s="21">
        <v>19.2</v>
      </c>
      <c r="H38" s="21">
        <f t="shared" si="2"/>
        <v>25.6</v>
      </c>
      <c r="I38" s="21">
        <f t="shared" si="3"/>
        <v>256</v>
      </c>
    </row>
    <row r="39" spans="1:9" s="27" customFormat="1" ht="131.25">
      <c r="A39" s="84" t="s">
        <v>197</v>
      </c>
      <c r="B39" s="104" t="s">
        <v>198</v>
      </c>
      <c r="C39" s="21">
        <v>160</v>
      </c>
      <c r="D39" s="21">
        <v>20</v>
      </c>
      <c r="E39" s="21">
        <f>SUM(D39/C39*100)</f>
        <v>12.5</v>
      </c>
      <c r="F39" s="21">
        <v>170</v>
      </c>
      <c r="G39" s="21">
        <v>10</v>
      </c>
      <c r="H39" s="21">
        <f t="shared" si="2"/>
        <v>5.88235294117647</v>
      </c>
      <c r="I39" s="21">
        <f t="shared" si="3"/>
        <v>50</v>
      </c>
    </row>
    <row r="40" spans="1:9" s="27" customFormat="1" ht="131.25">
      <c r="A40" s="84" t="s">
        <v>199</v>
      </c>
      <c r="B40" s="104" t="s">
        <v>200</v>
      </c>
      <c r="C40" s="21">
        <v>548</v>
      </c>
      <c r="D40" s="21">
        <v>41.1</v>
      </c>
      <c r="E40" s="21">
        <f>SUM(D40/C40*100)</f>
        <v>7.5</v>
      </c>
      <c r="F40" s="21">
        <v>562</v>
      </c>
      <c r="G40" s="21">
        <v>200.6</v>
      </c>
      <c r="H40" s="21">
        <f t="shared" si="2"/>
        <v>35.69395017793594</v>
      </c>
      <c r="I40" s="21">
        <f t="shared" si="3"/>
        <v>488.07785888077854</v>
      </c>
    </row>
    <row r="41" spans="1:9" s="27" customFormat="1" ht="93.75">
      <c r="A41" s="84" t="s">
        <v>201</v>
      </c>
      <c r="B41" s="104" t="s">
        <v>202</v>
      </c>
      <c r="C41" s="21">
        <v>70</v>
      </c>
      <c r="D41" s="21">
        <v>15</v>
      </c>
      <c r="E41" s="21">
        <f>SUM(D41/C41*100)</f>
        <v>21.428571428571427</v>
      </c>
      <c r="F41" s="21">
        <v>0</v>
      </c>
      <c r="G41" s="21">
        <v>0</v>
      </c>
      <c r="H41" s="21" t="e">
        <f t="shared" si="2"/>
        <v>#DIV/0!</v>
      </c>
      <c r="I41" s="21">
        <f t="shared" si="3"/>
        <v>0</v>
      </c>
    </row>
    <row r="42" spans="1:9" s="27" customFormat="1" ht="37.5">
      <c r="A42" s="84" t="s">
        <v>234</v>
      </c>
      <c r="B42" s="104" t="s">
        <v>233</v>
      </c>
      <c r="C42" s="21">
        <v>0</v>
      </c>
      <c r="D42" s="21">
        <v>0</v>
      </c>
      <c r="E42" s="21" t="e">
        <f>SUM(D42/C42*100)</f>
        <v>#DIV/0!</v>
      </c>
      <c r="F42" s="21">
        <v>0</v>
      </c>
      <c r="G42" s="21">
        <v>0</v>
      </c>
      <c r="H42" s="21" t="e">
        <f t="shared" si="2"/>
        <v>#DIV/0!</v>
      </c>
      <c r="I42" s="21" t="e">
        <f t="shared" si="3"/>
        <v>#DIV/0!</v>
      </c>
    </row>
    <row r="43" spans="1:9" s="27" customFormat="1" ht="243.75">
      <c r="A43" s="84" t="s">
        <v>203</v>
      </c>
      <c r="B43" s="104" t="s">
        <v>204</v>
      </c>
      <c r="C43" s="21">
        <v>285</v>
      </c>
      <c r="D43" s="21">
        <v>172.9</v>
      </c>
      <c r="E43" s="21">
        <f aca="true" t="shared" si="5" ref="E43:E49">SUM(D43/C43*100)</f>
        <v>60.66666666666667</v>
      </c>
      <c r="F43" s="21">
        <v>375</v>
      </c>
      <c r="G43" s="21">
        <v>91</v>
      </c>
      <c r="H43" s="21">
        <f t="shared" si="2"/>
        <v>24.266666666666666</v>
      </c>
      <c r="I43" s="21">
        <f t="shared" si="3"/>
        <v>52.63157894736842</v>
      </c>
    </row>
    <row r="44" spans="1:9" s="27" customFormat="1" ht="75">
      <c r="A44" s="84" t="s">
        <v>205</v>
      </c>
      <c r="B44" s="104" t="s">
        <v>206</v>
      </c>
      <c r="C44" s="21">
        <v>500</v>
      </c>
      <c r="D44" s="21">
        <v>0</v>
      </c>
      <c r="E44" s="21">
        <f t="shared" si="5"/>
        <v>0</v>
      </c>
      <c r="F44" s="21">
        <v>0</v>
      </c>
      <c r="G44" s="21">
        <v>0</v>
      </c>
      <c r="H44" s="21" t="e">
        <f t="shared" si="2"/>
        <v>#DIV/0!</v>
      </c>
      <c r="I44" s="21" t="e">
        <f t="shared" si="3"/>
        <v>#DIV/0!</v>
      </c>
    </row>
    <row r="45" spans="1:9" s="27" customFormat="1" ht="112.5">
      <c r="A45" s="84" t="s">
        <v>207</v>
      </c>
      <c r="B45" s="104" t="s">
        <v>208</v>
      </c>
      <c r="C45" s="21">
        <v>350</v>
      </c>
      <c r="D45" s="21">
        <v>84.2</v>
      </c>
      <c r="E45" s="21">
        <f t="shared" si="5"/>
        <v>24.057142857142857</v>
      </c>
      <c r="F45" s="21">
        <v>576</v>
      </c>
      <c r="G45" s="21">
        <v>169.3</v>
      </c>
      <c r="H45" s="21">
        <f t="shared" si="2"/>
        <v>29.392361111111114</v>
      </c>
      <c r="I45" s="21">
        <f t="shared" si="3"/>
        <v>201.0688836104513</v>
      </c>
    </row>
    <row r="46" spans="1:9" s="27" customFormat="1" ht="56.25">
      <c r="A46" s="84" t="s">
        <v>209</v>
      </c>
      <c r="B46" s="104" t="s">
        <v>210</v>
      </c>
      <c r="C46" s="21">
        <v>0</v>
      </c>
      <c r="D46" s="21">
        <v>1.2</v>
      </c>
      <c r="E46" s="21" t="e">
        <f t="shared" si="5"/>
        <v>#DIV/0!</v>
      </c>
      <c r="F46" s="21">
        <v>16.5</v>
      </c>
      <c r="G46" s="21">
        <v>14</v>
      </c>
      <c r="H46" s="21"/>
      <c r="I46" s="21">
        <f t="shared" si="3"/>
        <v>1166.6666666666667</v>
      </c>
    </row>
    <row r="47" spans="1:9" s="27" customFormat="1" ht="131.25">
      <c r="A47" s="84" t="s">
        <v>211</v>
      </c>
      <c r="B47" s="104" t="s">
        <v>212</v>
      </c>
      <c r="C47" s="21">
        <v>40</v>
      </c>
      <c r="D47" s="21">
        <v>-200</v>
      </c>
      <c r="E47" s="21">
        <f t="shared" si="5"/>
        <v>-500</v>
      </c>
      <c r="F47" s="21">
        <v>33</v>
      </c>
      <c r="G47" s="21">
        <v>0</v>
      </c>
      <c r="H47" s="21">
        <f t="shared" si="2"/>
        <v>0</v>
      </c>
      <c r="I47" s="21">
        <f t="shared" si="3"/>
        <v>0</v>
      </c>
    </row>
    <row r="48" spans="1:9" s="27" customFormat="1" ht="150">
      <c r="A48" s="84" t="s">
        <v>213</v>
      </c>
      <c r="B48" s="104" t="s">
        <v>214</v>
      </c>
      <c r="C48" s="21">
        <v>45.8</v>
      </c>
      <c r="D48" s="21">
        <v>13.9</v>
      </c>
      <c r="E48" s="21">
        <f t="shared" si="5"/>
        <v>30.34934497816594</v>
      </c>
      <c r="F48" s="21">
        <v>15.1</v>
      </c>
      <c r="G48" s="21">
        <v>20.3</v>
      </c>
      <c r="H48" s="21">
        <f t="shared" si="2"/>
        <v>134.43708609271522</v>
      </c>
      <c r="I48" s="21">
        <f t="shared" si="3"/>
        <v>146.0431654676259</v>
      </c>
    </row>
    <row r="49" spans="1:9" s="27" customFormat="1" ht="56.25">
      <c r="A49" s="84" t="s">
        <v>215</v>
      </c>
      <c r="B49" s="104" t="s">
        <v>216</v>
      </c>
      <c r="C49" s="21">
        <v>2578</v>
      </c>
      <c r="D49" s="21">
        <v>612</v>
      </c>
      <c r="E49" s="21">
        <f t="shared" si="5"/>
        <v>23.739332816136542</v>
      </c>
      <c r="F49" s="21">
        <v>2345.4</v>
      </c>
      <c r="G49" s="21">
        <v>668.7</v>
      </c>
      <c r="H49" s="21">
        <f t="shared" si="2"/>
        <v>28.5111281657713</v>
      </c>
      <c r="I49" s="21">
        <f t="shared" si="3"/>
        <v>109.26470588235294</v>
      </c>
    </row>
    <row r="50" spans="1:9" s="82" customFormat="1" ht="19.5">
      <c r="A50" s="30" t="s">
        <v>8</v>
      </c>
      <c r="B50" s="81" t="s">
        <v>217</v>
      </c>
      <c r="C50" s="78">
        <f>C51+C52</f>
        <v>0</v>
      </c>
      <c r="D50" s="78">
        <f>D51+D52</f>
        <v>142.4</v>
      </c>
      <c r="E50" s="21"/>
      <c r="F50" s="78">
        <f>F51</f>
        <v>0</v>
      </c>
      <c r="G50" s="78">
        <f>G51</f>
        <v>62.6</v>
      </c>
      <c r="H50" s="21"/>
      <c r="I50" s="78">
        <f t="shared" si="3"/>
        <v>43.960674157303366</v>
      </c>
    </row>
    <row r="51" spans="1:9" s="27" customFormat="1" ht="18.75">
      <c r="A51" s="31" t="s">
        <v>218</v>
      </c>
      <c r="B51" s="80" t="s">
        <v>219</v>
      </c>
      <c r="C51" s="21">
        <v>0</v>
      </c>
      <c r="D51" s="21">
        <v>142.4</v>
      </c>
      <c r="E51" s="21"/>
      <c r="F51" s="21">
        <v>0</v>
      </c>
      <c r="G51" s="21">
        <v>62.6</v>
      </c>
      <c r="H51" s="21"/>
      <c r="I51" s="21"/>
    </row>
    <row r="52" spans="1:9" s="27" customFormat="1" ht="18.75">
      <c r="A52" s="31" t="s">
        <v>8</v>
      </c>
      <c r="B52" s="80" t="s">
        <v>235</v>
      </c>
      <c r="C52" s="21">
        <v>0</v>
      </c>
      <c r="D52" s="21">
        <v>0</v>
      </c>
      <c r="E52" s="21"/>
      <c r="F52" s="21"/>
      <c r="G52" s="21"/>
      <c r="H52" s="21"/>
      <c r="I52" s="21"/>
    </row>
    <row r="53" spans="1:9" s="27" customFormat="1" ht="20.25" customHeight="1">
      <c r="A53" s="71" t="s">
        <v>1</v>
      </c>
      <c r="B53" s="70" t="s">
        <v>131</v>
      </c>
      <c r="C53" s="32">
        <f>SUM(C54:C59)</f>
        <v>999672</v>
      </c>
      <c r="D53" s="32">
        <f>SUM(D54:D59)</f>
        <v>204119.80000000002</v>
      </c>
      <c r="E53" s="32">
        <f aca="true" t="shared" si="6" ref="E53:E59">SUM(D53/C53*100)</f>
        <v>20.418677326162985</v>
      </c>
      <c r="F53" s="32">
        <f>SUM(F54:F59)</f>
        <v>1015880</v>
      </c>
      <c r="G53" s="32">
        <f>SUM(G54:G59)</f>
        <v>186116.2</v>
      </c>
      <c r="H53" s="32">
        <f aca="true" t="shared" si="7" ref="H53:H59">SUM(G53/F53*100)</f>
        <v>18.320687482773558</v>
      </c>
      <c r="I53" s="32">
        <f aca="true" t="shared" si="8" ref="I53:I110">G53/D53%</f>
        <v>91.17988553780673</v>
      </c>
    </row>
    <row r="54" spans="1:9" s="27" customFormat="1" ht="18.75">
      <c r="A54" s="31" t="s">
        <v>41</v>
      </c>
      <c r="B54" s="47" t="s">
        <v>132</v>
      </c>
      <c r="C54" s="12">
        <v>109260.5</v>
      </c>
      <c r="D54" s="12">
        <v>27315</v>
      </c>
      <c r="E54" s="23">
        <f t="shared" si="6"/>
        <v>24.99988559451952</v>
      </c>
      <c r="F54" s="12">
        <v>124929.6</v>
      </c>
      <c r="G54" s="12">
        <v>29670</v>
      </c>
      <c r="H54" s="23">
        <f t="shared" si="7"/>
        <v>23.74937564836516</v>
      </c>
      <c r="I54" s="23">
        <f t="shared" si="8"/>
        <v>108.62163646348161</v>
      </c>
    </row>
    <row r="55" spans="1:9" s="27" customFormat="1" ht="18.75">
      <c r="A55" s="31" t="s">
        <v>42</v>
      </c>
      <c r="B55" s="47" t="s">
        <v>134</v>
      </c>
      <c r="C55" s="12">
        <v>722381.6</v>
      </c>
      <c r="D55" s="12">
        <v>141434.7</v>
      </c>
      <c r="E55" s="23">
        <f t="shared" si="6"/>
        <v>19.57894553238898</v>
      </c>
      <c r="F55" s="12">
        <v>705508</v>
      </c>
      <c r="G55" s="12">
        <v>137712.2</v>
      </c>
      <c r="H55" s="23">
        <f t="shared" si="7"/>
        <v>19.51958021737528</v>
      </c>
      <c r="I55" s="23">
        <f t="shared" si="8"/>
        <v>97.36804334438436</v>
      </c>
    </row>
    <row r="56" spans="1:9" s="27" customFormat="1" ht="18.75">
      <c r="A56" s="31" t="s">
        <v>43</v>
      </c>
      <c r="B56" s="47" t="s">
        <v>133</v>
      </c>
      <c r="C56" s="12">
        <v>40526.8</v>
      </c>
      <c r="D56" s="12">
        <v>11943.4</v>
      </c>
      <c r="E56" s="23">
        <f t="shared" si="6"/>
        <v>29.47037515915394</v>
      </c>
      <c r="F56" s="12">
        <v>70646</v>
      </c>
      <c r="G56" s="12">
        <v>0</v>
      </c>
      <c r="H56" s="23">
        <f t="shared" si="7"/>
        <v>0</v>
      </c>
      <c r="I56" s="23">
        <f t="shared" si="8"/>
        <v>0</v>
      </c>
    </row>
    <row r="57" spans="1:9" s="27" customFormat="1" ht="18.75">
      <c r="A57" s="31" t="s">
        <v>12</v>
      </c>
      <c r="B57" s="47" t="s">
        <v>135</v>
      </c>
      <c r="C57" s="12">
        <v>0</v>
      </c>
      <c r="D57" s="12">
        <v>0</v>
      </c>
      <c r="E57" s="23">
        <v>0</v>
      </c>
      <c r="F57" s="23">
        <v>114982.1</v>
      </c>
      <c r="G57" s="23">
        <v>18919.7</v>
      </c>
      <c r="H57" s="23">
        <f t="shared" si="7"/>
        <v>16.454474218160914</v>
      </c>
      <c r="I57" s="23" t="e">
        <f t="shared" si="8"/>
        <v>#DIV/0!</v>
      </c>
    </row>
    <row r="58" spans="1:9" s="27" customFormat="1" ht="37.5">
      <c r="A58" s="31" t="s">
        <v>17</v>
      </c>
      <c r="B58" s="47" t="s">
        <v>136</v>
      </c>
      <c r="C58" s="21">
        <v>-63.5</v>
      </c>
      <c r="D58" s="21">
        <v>-63.5</v>
      </c>
      <c r="E58" s="23">
        <f t="shared" si="6"/>
        <v>100</v>
      </c>
      <c r="F58" s="23">
        <v>0</v>
      </c>
      <c r="G58" s="23">
        <v>0</v>
      </c>
      <c r="H58" s="23"/>
      <c r="I58" s="23">
        <f t="shared" si="8"/>
        <v>0</v>
      </c>
    </row>
    <row r="59" spans="1:9" s="27" customFormat="1" ht="19.5" customHeight="1">
      <c r="A59" s="31" t="s">
        <v>13</v>
      </c>
      <c r="B59" s="47" t="s">
        <v>137</v>
      </c>
      <c r="C59" s="12">
        <v>127566.6</v>
      </c>
      <c r="D59" s="12">
        <v>23490.2</v>
      </c>
      <c r="E59" s="23">
        <f t="shared" si="6"/>
        <v>18.41406763212314</v>
      </c>
      <c r="F59" s="23">
        <v>-185.7</v>
      </c>
      <c r="G59" s="23">
        <v>-185.7</v>
      </c>
      <c r="H59" s="23">
        <f t="shared" si="7"/>
        <v>100</v>
      </c>
      <c r="I59" s="23">
        <f t="shared" si="8"/>
        <v>-0.790542438974551</v>
      </c>
    </row>
    <row r="60" spans="1:9" s="27" customFormat="1" ht="18.75">
      <c r="A60" s="29" t="s">
        <v>28</v>
      </c>
      <c r="B60" s="29"/>
      <c r="C60" s="116">
        <f>SUM(C6+C53)</f>
        <v>1399779</v>
      </c>
      <c r="D60" s="116">
        <f>SUM(D6+D53)</f>
        <v>272293.7</v>
      </c>
      <c r="E60" s="32">
        <f>SUM(D60/C60*100)</f>
        <v>19.45262073513033</v>
      </c>
      <c r="F60" s="116">
        <f>SUM(F6+F53)</f>
        <v>1425857.2</v>
      </c>
      <c r="G60" s="116">
        <f>SUM(G6+G53)</f>
        <v>250793.2</v>
      </c>
      <c r="H60" s="32">
        <f>SUM(G60/F60*100)</f>
        <v>17.58894228678721</v>
      </c>
      <c r="I60" s="32">
        <f t="shared" si="8"/>
        <v>92.10393042512553</v>
      </c>
    </row>
    <row r="61" spans="1:9" s="27" customFormat="1" ht="18.75">
      <c r="A61" s="133" t="s">
        <v>2</v>
      </c>
      <c r="B61" s="133"/>
      <c r="C61" s="133"/>
      <c r="D61" s="133"/>
      <c r="E61" s="133"/>
      <c r="F61" s="133"/>
      <c r="G61" s="133"/>
      <c r="H61" s="133"/>
      <c r="I61" s="136"/>
    </row>
    <row r="62" spans="1:9" s="27" customFormat="1" ht="18.75">
      <c r="A62" s="49" t="s">
        <v>18</v>
      </c>
      <c r="B62" s="50" t="s">
        <v>53</v>
      </c>
      <c r="C62" s="74">
        <f>SUM(C63:C70)</f>
        <v>78884.9</v>
      </c>
      <c r="D62" s="74">
        <f>SUM(D63:D70)</f>
        <v>16817.2</v>
      </c>
      <c r="E62" s="64">
        <f aca="true" t="shared" si="9" ref="E62:E110">SUM(D62/C62*100)</f>
        <v>21.31865540806923</v>
      </c>
      <c r="F62" s="64">
        <f>SUM(F63:F70)</f>
        <v>98222.8</v>
      </c>
      <c r="G62" s="64">
        <f>SUM(G63:G70)</f>
        <v>15902.5</v>
      </c>
      <c r="H62" s="64">
        <f>SUM(G62/F62*100)</f>
        <v>16.190232817635007</v>
      </c>
      <c r="I62" s="64">
        <f t="shared" si="8"/>
        <v>94.56092571890683</v>
      </c>
    </row>
    <row r="63" spans="1:9" s="27" customFormat="1" ht="75">
      <c r="A63" s="14" t="s">
        <v>54</v>
      </c>
      <c r="B63" s="53" t="s">
        <v>55</v>
      </c>
      <c r="C63" s="105">
        <v>1103.6</v>
      </c>
      <c r="D63" s="107">
        <v>213.8</v>
      </c>
      <c r="E63" s="57">
        <f t="shared" si="9"/>
        <v>19.37296121783255</v>
      </c>
      <c r="F63" s="105">
        <v>2124.9</v>
      </c>
      <c r="G63" s="106">
        <v>390.1</v>
      </c>
      <c r="H63" s="57">
        <f aca="true" t="shared" si="10" ref="H63:H110">SUM(G63/F63*100)</f>
        <v>18.358510988752414</v>
      </c>
      <c r="I63" s="57">
        <f t="shared" si="8"/>
        <v>182.46024321796074</v>
      </c>
    </row>
    <row r="64" spans="1:9" s="27" customFormat="1" ht="93.75" customHeight="1">
      <c r="A64" s="14" t="s">
        <v>56</v>
      </c>
      <c r="B64" s="53" t="s">
        <v>57</v>
      </c>
      <c r="C64" s="105">
        <v>2789.3</v>
      </c>
      <c r="D64" s="107">
        <v>404.8</v>
      </c>
      <c r="E64" s="57">
        <f t="shared" si="9"/>
        <v>14.512601728032124</v>
      </c>
      <c r="F64" s="105">
        <v>2843.6</v>
      </c>
      <c r="G64" s="106">
        <v>587.2</v>
      </c>
      <c r="H64" s="57">
        <f t="shared" si="10"/>
        <v>20.649880433253625</v>
      </c>
      <c r="I64" s="57">
        <f t="shared" si="8"/>
        <v>145.0592885375494</v>
      </c>
    </row>
    <row r="65" spans="1:9" s="27" customFormat="1" ht="112.5">
      <c r="A65" s="14" t="s">
        <v>58</v>
      </c>
      <c r="B65" s="53" t="s">
        <v>59</v>
      </c>
      <c r="C65" s="105">
        <v>24774</v>
      </c>
      <c r="D65" s="107">
        <v>6379</v>
      </c>
      <c r="E65" s="57">
        <f t="shared" si="9"/>
        <v>25.748768870590133</v>
      </c>
      <c r="F65" s="105">
        <v>26125.1</v>
      </c>
      <c r="G65" s="106">
        <v>4640.6</v>
      </c>
      <c r="H65" s="57">
        <f t="shared" si="10"/>
        <v>17.762994208634613</v>
      </c>
      <c r="I65" s="57">
        <f t="shared" si="8"/>
        <v>72.74807963630664</v>
      </c>
    </row>
    <row r="66" spans="1:9" s="27" customFormat="1" ht="18.75">
      <c r="A66" s="14" t="s">
        <v>140</v>
      </c>
      <c r="B66" s="53" t="s">
        <v>139</v>
      </c>
      <c r="C66" s="105"/>
      <c r="D66" s="107"/>
      <c r="E66" s="57" t="e">
        <f t="shared" si="9"/>
        <v>#DIV/0!</v>
      </c>
      <c r="F66" s="105"/>
      <c r="G66" s="106"/>
      <c r="H66" s="57" t="e">
        <f t="shared" si="10"/>
        <v>#DIV/0!</v>
      </c>
      <c r="I66" s="57" t="e">
        <f t="shared" si="8"/>
        <v>#DIV/0!</v>
      </c>
    </row>
    <row r="67" spans="1:9" s="27" customFormat="1" ht="78.75" customHeight="1">
      <c r="A67" s="14" t="s">
        <v>60</v>
      </c>
      <c r="B67" s="53" t="s">
        <v>61</v>
      </c>
      <c r="C67" s="105">
        <v>11260.2</v>
      </c>
      <c r="D67" s="107">
        <v>2248.9</v>
      </c>
      <c r="E67" s="57">
        <f t="shared" si="9"/>
        <v>19.972114172039575</v>
      </c>
      <c r="F67" s="105">
        <v>12170.4</v>
      </c>
      <c r="G67" s="106">
        <v>2676.7</v>
      </c>
      <c r="H67" s="57">
        <f t="shared" si="10"/>
        <v>21.993525274436337</v>
      </c>
      <c r="I67" s="57">
        <f t="shared" si="8"/>
        <v>119.02263328738493</v>
      </c>
    </row>
    <row r="68" spans="1:9" s="27" customFormat="1" ht="36" customHeight="1">
      <c r="A68" s="14" t="s">
        <v>62</v>
      </c>
      <c r="B68" s="53" t="s">
        <v>63</v>
      </c>
      <c r="C68" s="72">
        <v>2500</v>
      </c>
      <c r="D68" s="23">
        <v>0</v>
      </c>
      <c r="E68" s="57"/>
      <c r="F68" s="105">
        <v>194.9</v>
      </c>
      <c r="G68" s="106">
        <v>0</v>
      </c>
      <c r="H68" s="57">
        <f t="shared" si="10"/>
        <v>0</v>
      </c>
      <c r="I68" s="57"/>
    </row>
    <row r="69" spans="1:9" s="27" customFormat="1" ht="18.75">
      <c r="A69" s="14" t="s">
        <v>64</v>
      </c>
      <c r="B69" s="53" t="s">
        <v>65</v>
      </c>
      <c r="C69" s="105">
        <v>415.7</v>
      </c>
      <c r="D69" s="107">
        <v>0</v>
      </c>
      <c r="E69" s="57"/>
      <c r="F69" s="105">
        <v>1192.1</v>
      </c>
      <c r="G69" s="106">
        <v>0</v>
      </c>
      <c r="H69" s="57">
        <f t="shared" si="10"/>
        <v>0</v>
      </c>
      <c r="I69" s="57"/>
    </row>
    <row r="70" spans="1:9" s="27" customFormat="1" ht="35.25" customHeight="1">
      <c r="A70" s="14" t="s">
        <v>66</v>
      </c>
      <c r="B70" s="53" t="s">
        <v>67</v>
      </c>
      <c r="C70" s="105">
        <v>36042.1</v>
      </c>
      <c r="D70" s="107">
        <v>7570.7</v>
      </c>
      <c r="E70" s="57">
        <f t="shared" si="9"/>
        <v>21.005157857061604</v>
      </c>
      <c r="F70" s="105">
        <v>53571.8</v>
      </c>
      <c r="G70" s="106">
        <v>7607.9</v>
      </c>
      <c r="H70" s="57">
        <f t="shared" si="10"/>
        <v>14.20131487088356</v>
      </c>
      <c r="I70" s="57">
        <f t="shared" si="8"/>
        <v>100.49136803730171</v>
      </c>
    </row>
    <row r="71" spans="1:9" s="27" customFormat="1" ht="36.75" customHeight="1">
      <c r="A71" s="49" t="s">
        <v>20</v>
      </c>
      <c r="B71" s="56" t="s">
        <v>71</v>
      </c>
      <c r="C71" s="64">
        <f>SUM(C72)</f>
        <v>5059.8</v>
      </c>
      <c r="D71" s="64">
        <f>SUM(D72)</f>
        <v>931.2</v>
      </c>
      <c r="E71" s="64">
        <f t="shared" si="9"/>
        <v>18.4038894817977</v>
      </c>
      <c r="F71" s="64">
        <f>SUM(F72)</f>
        <v>5074.8</v>
      </c>
      <c r="G71" s="64">
        <f>SUM(G72)</f>
        <v>913.4</v>
      </c>
      <c r="H71" s="64">
        <f t="shared" si="10"/>
        <v>17.998738866556316</v>
      </c>
      <c r="I71" s="64">
        <f t="shared" si="8"/>
        <v>98.08848797250857</v>
      </c>
    </row>
    <row r="72" spans="1:9" s="27" customFormat="1" ht="39" customHeight="1">
      <c r="A72" s="58" t="s">
        <v>72</v>
      </c>
      <c r="B72" s="59" t="s">
        <v>73</v>
      </c>
      <c r="C72" s="105">
        <v>5059.8</v>
      </c>
      <c r="D72" s="107">
        <v>931.2</v>
      </c>
      <c r="E72" s="57">
        <f t="shared" si="9"/>
        <v>18.4038894817977</v>
      </c>
      <c r="F72" s="105">
        <v>5074.8</v>
      </c>
      <c r="G72" s="106">
        <v>913.4</v>
      </c>
      <c r="H72" s="57">
        <f t="shared" si="10"/>
        <v>17.998738866556316</v>
      </c>
      <c r="I72" s="57">
        <f t="shared" si="8"/>
        <v>98.08848797250857</v>
      </c>
    </row>
    <row r="73" spans="1:9" s="27" customFormat="1" ht="20.25" customHeight="1">
      <c r="A73" s="49" t="s">
        <v>21</v>
      </c>
      <c r="B73" s="56" t="s">
        <v>76</v>
      </c>
      <c r="C73" s="64">
        <f>SUM(C74:C78)</f>
        <v>67846.5</v>
      </c>
      <c r="D73" s="64">
        <f>SUM(D74:D78)</f>
        <v>4399.1</v>
      </c>
      <c r="E73" s="64">
        <f t="shared" si="9"/>
        <v>6.483901159234449</v>
      </c>
      <c r="F73" s="64">
        <f>SUM(F74:F78)</f>
        <v>58842.4</v>
      </c>
      <c r="G73" s="64">
        <f>SUM(G74:G78)</f>
        <v>5752.8</v>
      </c>
      <c r="H73" s="64">
        <f t="shared" si="10"/>
        <v>9.776623659130152</v>
      </c>
      <c r="I73" s="64">
        <f t="shared" si="8"/>
        <v>130.77220340524195</v>
      </c>
    </row>
    <row r="74" spans="1:9" s="27" customFormat="1" ht="20.25" customHeight="1">
      <c r="A74" s="14" t="s">
        <v>77</v>
      </c>
      <c r="B74" s="53" t="s">
        <v>81</v>
      </c>
      <c r="C74" s="23">
        <v>2036.3</v>
      </c>
      <c r="D74" s="23">
        <v>0</v>
      </c>
      <c r="E74" s="57"/>
      <c r="F74" s="105">
        <v>187.7</v>
      </c>
      <c r="G74" s="105">
        <v>0</v>
      </c>
      <c r="H74" s="57">
        <f t="shared" si="10"/>
        <v>0</v>
      </c>
      <c r="I74" s="57"/>
    </row>
    <row r="75" spans="1:9" s="27" customFormat="1" ht="20.25" customHeight="1">
      <c r="A75" s="14" t="s">
        <v>82</v>
      </c>
      <c r="B75" s="53" t="s">
        <v>83</v>
      </c>
      <c r="C75" s="105">
        <v>0</v>
      </c>
      <c r="D75" s="107">
        <v>0</v>
      </c>
      <c r="E75" s="57" t="e">
        <f t="shared" si="9"/>
        <v>#DIV/0!</v>
      </c>
      <c r="F75" s="23"/>
      <c r="G75" s="23"/>
      <c r="H75" s="57"/>
      <c r="I75" s="57"/>
    </row>
    <row r="76" spans="1:9" s="27" customFormat="1" ht="20.25" customHeight="1">
      <c r="A76" s="14" t="s">
        <v>79</v>
      </c>
      <c r="B76" s="53" t="s">
        <v>84</v>
      </c>
      <c r="C76" s="105">
        <v>3900</v>
      </c>
      <c r="D76" s="107">
        <v>705</v>
      </c>
      <c r="E76" s="57">
        <f t="shared" si="9"/>
        <v>18.076923076923077</v>
      </c>
      <c r="F76" s="23"/>
      <c r="G76" s="105"/>
      <c r="H76" s="57" t="e">
        <f t="shared" si="10"/>
        <v>#DIV/0!</v>
      </c>
      <c r="I76" s="57">
        <f t="shared" si="8"/>
        <v>0</v>
      </c>
    </row>
    <row r="77" spans="1:9" s="27" customFormat="1" ht="41.25" customHeight="1">
      <c r="A77" s="14" t="s">
        <v>78</v>
      </c>
      <c r="B77" s="53" t="s">
        <v>85</v>
      </c>
      <c r="C77" s="105">
        <v>56022.2</v>
      </c>
      <c r="D77" s="107">
        <v>3020.8</v>
      </c>
      <c r="E77" s="57">
        <f t="shared" si="9"/>
        <v>5.392148112712461</v>
      </c>
      <c r="F77" s="105">
        <v>53651.9</v>
      </c>
      <c r="G77" s="106">
        <v>5007.7</v>
      </c>
      <c r="H77" s="57">
        <f t="shared" si="10"/>
        <v>9.333686225464522</v>
      </c>
      <c r="I77" s="57">
        <f t="shared" si="8"/>
        <v>165.77396716101694</v>
      </c>
    </row>
    <row r="78" spans="1:9" s="27" customFormat="1" ht="38.25" customHeight="1">
      <c r="A78" s="14" t="s">
        <v>80</v>
      </c>
      <c r="B78" s="53" t="s">
        <v>86</v>
      </c>
      <c r="C78" s="105">
        <v>5888</v>
      </c>
      <c r="D78" s="107">
        <v>673.3</v>
      </c>
      <c r="E78" s="57">
        <f t="shared" si="9"/>
        <v>11.435122282608695</v>
      </c>
      <c r="F78" s="105">
        <v>5002.8</v>
      </c>
      <c r="G78" s="106">
        <v>745.1</v>
      </c>
      <c r="H78" s="57">
        <f t="shared" si="10"/>
        <v>14.893659550651636</v>
      </c>
      <c r="I78" s="57">
        <f t="shared" si="8"/>
        <v>110.66389425219072</v>
      </c>
    </row>
    <row r="79" spans="1:9" s="27" customFormat="1" ht="37.5" customHeight="1">
      <c r="A79" s="49" t="s">
        <v>22</v>
      </c>
      <c r="B79" s="56" t="s">
        <v>88</v>
      </c>
      <c r="C79" s="64">
        <f>SUM(C80:C83)</f>
        <v>130061.6</v>
      </c>
      <c r="D79" s="64">
        <f>SUM(D80:D83)</f>
        <v>12749.7</v>
      </c>
      <c r="E79" s="64">
        <f t="shared" si="9"/>
        <v>9.802816511560676</v>
      </c>
      <c r="F79" s="64">
        <f>SUM(F80:F83)</f>
        <v>98665.7</v>
      </c>
      <c r="G79" s="64">
        <f>SUM(G80:G83)</f>
        <v>23848.3</v>
      </c>
      <c r="H79" s="64">
        <f t="shared" si="10"/>
        <v>24.17081113294691</v>
      </c>
      <c r="I79" s="64">
        <f t="shared" si="8"/>
        <v>187.049891369993</v>
      </c>
    </row>
    <row r="80" spans="1:9" s="27" customFormat="1" ht="18.75">
      <c r="A80" s="58" t="s">
        <v>87</v>
      </c>
      <c r="B80" s="59" t="s">
        <v>89</v>
      </c>
      <c r="C80" s="105">
        <v>73035</v>
      </c>
      <c r="D80" s="107">
        <v>1655.3</v>
      </c>
      <c r="E80" s="57">
        <f t="shared" si="9"/>
        <v>2.2664475936194974</v>
      </c>
      <c r="F80" s="105">
        <v>33932.6</v>
      </c>
      <c r="G80" s="106">
        <v>12947.4</v>
      </c>
      <c r="H80" s="57">
        <f t="shared" si="10"/>
        <v>38.156227344795276</v>
      </c>
      <c r="I80" s="57">
        <f t="shared" si="8"/>
        <v>782.1784570772669</v>
      </c>
    </row>
    <row r="81" spans="1:9" s="27" customFormat="1" ht="18.75">
      <c r="A81" s="58" t="s">
        <v>90</v>
      </c>
      <c r="B81" s="59" t="s">
        <v>91</v>
      </c>
      <c r="C81" s="105">
        <v>6179.5</v>
      </c>
      <c r="D81" s="107">
        <v>1385.1</v>
      </c>
      <c r="E81" s="57">
        <f t="shared" si="9"/>
        <v>22.414434824824014</v>
      </c>
      <c r="F81" s="105">
        <v>11065</v>
      </c>
      <c r="G81" s="106">
        <v>819.9</v>
      </c>
      <c r="H81" s="57">
        <f t="shared" si="10"/>
        <v>7.4098508811568005</v>
      </c>
      <c r="I81" s="57">
        <f t="shared" si="8"/>
        <v>59.19428200129955</v>
      </c>
    </row>
    <row r="82" spans="1:9" s="27" customFormat="1" ht="18.75">
      <c r="A82" s="58" t="s">
        <v>92</v>
      </c>
      <c r="B82" s="59" t="s">
        <v>93</v>
      </c>
      <c r="C82" s="105">
        <v>40991.3</v>
      </c>
      <c r="D82" s="107">
        <v>7848.6</v>
      </c>
      <c r="E82" s="57">
        <f t="shared" si="9"/>
        <v>19.14698972708843</v>
      </c>
      <c r="F82" s="105">
        <v>41674.1</v>
      </c>
      <c r="G82" s="106">
        <v>7581.5</v>
      </c>
      <c r="H82" s="57">
        <f t="shared" si="10"/>
        <v>18.192354483960063</v>
      </c>
      <c r="I82" s="57">
        <f t="shared" si="8"/>
        <v>96.59684529725045</v>
      </c>
    </row>
    <row r="83" spans="1:9" s="27" customFormat="1" ht="37.5">
      <c r="A83" s="58" t="s">
        <v>94</v>
      </c>
      <c r="B83" s="59" t="s">
        <v>95</v>
      </c>
      <c r="C83" s="105">
        <v>9855.8</v>
      </c>
      <c r="D83" s="107">
        <v>1860.7</v>
      </c>
      <c r="E83" s="57">
        <f t="shared" si="9"/>
        <v>18.879238620913576</v>
      </c>
      <c r="F83" s="105">
        <v>11994</v>
      </c>
      <c r="G83" s="106">
        <v>2499.5</v>
      </c>
      <c r="H83" s="57">
        <f t="shared" si="10"/>
        <v>20.839586459896616</v>
      </c>
      <c r="I83" s="57">
        <f t="shared" si="8"/>
        <v>134.3311656903316</v>
      </c>
    </row>
    <row r="84" spans="1:9" s="27" customFormat="1" ht="18.75" customHeight="1">
      <c r="A84" s="49" t="s">
        <v>23</v>
      </c>
      <c r="B84" s="56" t="s">
        <v>97</v>
      </c>
      <c r="C84" s="62">
        <f>SUM(C85:C89)</f>
        <v>951934.7999999999</v>
      </c>
      <c r="D84" s="62">
        <f>SUM(D85:D89)</f>
        <v>171870.50000000003</v>
      </c>
      <c r="E84" s="64">
        <f t="shared" si="9"/>
        <v>18.054860479940437</v>
      </c>
      <c r="F84" s="64">
        <f>SUM(F85:F89)</f>
        <v>947982.5</v>
      </c>
      <c r="G84" s="64">
        <f>SUM(G85:G89)</f>
        <v>176735.6</v>
      </c>
      <c r="H84" s="64">
        <f t="shared" si="10"/>
        <v>18.643339935072643</v>
      </c>
      <c r="I84" s="64">
        <f t="shared" si="8"/>
        <v>102.83067774865377</v>
      </c>
    </row>
    <row r="85" spans="1:9" s="27" customFormat="1" ht="18.75" customHeight="1">
      <c r="A85" s="58" t="s">
        <v>96</v>
      </c>
      <c r="B85" s="59" t="s">
        <v>98</v>
      </c>
      <c r="C85" s="105">
        <v>278552.2</v>
      </c>
      <c r="D85" s="110">
        <v>47117.3</v>
      </c>
      <c r="E85" s="57">
        <f t="shared" si="9"/>
        <v>16.91507013766181</v>
      </c>
      <c r="F85" s="105">
        <v>279083.3</v>
      </c>
      <c r="G85" s="106">
        <v>50731</v>
      </c>
      <c r="H85" s="57">
        <f t="shared" si="10"/>
        <v>18.177726865061437</v>
      </c>
      <c r="I85" s="57">
        <f t="shared" si="8"/>
        <v>107.66958208556093</v>
      </c>
    </row>
    <row r="86" spans="1:9" s="27" customFormat="1" ht="18.75" customHeight="1">
      <c r="A86" s="58" t="s">
        <v>99</v>
      </c>
      <c r="B86" s="59" t="s">
        <v>100</v>
      </c>
      <c r="C86" s="105">
        <v>639801.3</v>
      </c>
      <c r="D86" s="110">
        <v>119000.3</v>
      </c>
      <c r="E86" s="57">
        <f t="shared" si="9"/>
        <v>18.599571460701938</v>
      </c>
      <c r="F86" s="105">
        <v>525873.7</v>
      </c>
      <c r="G86" s="106">
        <v>98979.4</v>
      </c>
      <c r="H86" s="57">
        <f t="shared" si="10"/>
        <v>18.82189582783851</v>
      </c>
      <c r="I86" s="57">
        <f t="shared" si="8"/>
        <v>83.17575669977303</v>
      </c>
    </row>
    <row r="87" spans="1:9" s="27" customFormat="1" ht="38.25" customHeight="1">
      <c r="A87" s="58" t="s">
        <v>241</v>
      </c>
      <c r="B87" s="59" t="s">
        <v>242</v>
      </c>
      <c r="C87" s="105"/>
      <c r="D87" s="110"/>
      <c r="E87" s="57"/>
      <c r="F87" s="105">
        <v>108952.7</v>
      </c>
      <c r="G87" s="106">
        <v>21033.1</v>
      </c>
      <c r="H87" s="57"/>
      <c r="I87" s="57"/>
    </row>
    <row r="88" spans="1:9" s="27" customFormat="1" ht="37.5" customHeight="1">
      <c r="A88" s="58" t="s">
        <v>101</v>
      </c>
      <c r="B88" s="59" t="s">
        <v>102</v>
      </c>
      <c r="C88" s="105">
        <v>8508.1</v>
      </c>
      <c r="D88" s="110">
        <v>861.2</v>
      </c>
      <c r="E88" s="57">
        <f t="shared" si="9"/>
        <v>10.122118921968477</v>
      </c>
      <c r="F88" s="105">
        <v>8273.9</v>
      </c>
      <c r="G88" s="106">
        <v>1042.1</v>
      </c>
      <c r="H88" s="57">
        <f t="shared" si="10"/>
        <v>12.595027737826175</v>
      </c>
      <c r="I88" s="57">
        <f t="shared" si="8"/>
        <v>121.00557361820714</v>
      </c>
    </row>
    <row r="89" spans="1:9" s="27" customFormat="1" ht="39" customHeight="1">
      <c r="A89" s="58" t="s">
        <v>104</v>
      </c>
      <c r="B89" s="59" t="s">
        <v>103</v>
      </c>
      <c r="C89" s="105">
        <v>25073.2</v>
      </c>
      <c r="D89" s="110">
        <v>4891.7</v>
      </c>
      <c r="E89" s="57">
        <f t="shared" si="9"/>
        <v>19.509675669639297</v>
      </c>
      <c r="F89" s="105">
        <v>25798.9</v>
      </c>
      <c r="G89" s="106">
        <v>4950</v>
      </c>
      <c r="H89" s="57">
        <f t="shared" si="10"/>
        <v>19.186864556240767</v>
      </c>
      <c r="I89" s="57">
        <f t="shared" si="8"/>
        <v>101.19181470654374</v>
      </c>
    </row>
    <row r="90" spans="1:9" s="27" customFormat="1" ht="18.75">
      <c r="A90" s="49" t="s">
        <v>24</v>
      </c>
      <c r="B90" s="56" t="s">
        <v>105</v>
      </c>
      <c r="C90" s="62">
        <f>SUM(C91:C92)</f>
        <v>104820.7</v>
      </c>
      <c r="D90" s="62">
        <f>SUM(D91:D92)</f>
        <v>23391.600000000002</v>
      </c>
      <c r="E90" s="64">
        <f t="shared" si="9"/>
        <v>22.315821207070744</v>
      </c>
      <c r="F90" s="64">
        <f>SUM(F91:F92)</f>
        <v>153084.9</v>
      </c>
      <c r="G90" s="64">
        <f>SUM(G91:G92)</f>
        <v>23033</v>
      </c>
      <c r="H90" s="64">
        <f t="shared" si="10"/>
        <v>15.045899366952586</v>
      </c>
      <c r="I90" s="64">
        <f t="shared" si="8"/>
        <v>98.46697104943654</v>
      </c>
    </row>
    <row r="91" spans="1:9" s="27" customFormat="1" ht="18.75">
      <c r="A91" s="14" t="s">
        <v>106</v>
      </c>
      <c r="B91" s="53" t="s">
        <v>107</v>
      </c>
      <c r="C91" s="105">
        <v>96643.4</v>
      </c>
      <c r="D91" s="109">
        <v>21763.7</v>
      </c>
      <c r="E91" s="57">
        <f t="shared" si="9"/>
        <v>22.519592646781884</v>
      </c>
      <c r="F91" s="105">
        <v>144660.5</v>
      </c>
      <c r="G91" s="106">
        <v>21628.8</v>
      </c>
      <c r="H91" s="57">
        <f t="shared" si="10"/>
        <v>14.951420740285013</v>
      </c>
      <c r="I91" s="57">
        <f t="shared" si="8"/>
        <v>99.3801605425548</v>
      </c>
    </row>
    <row r="92" spans="1:9" s="27" customFormat="1" ht="37.5">
      <c r="A92" s="14" t="s">
        <v>108</v>
      </c>
      <c r="B92" s="53" t="s">
        <v>109</v>
      </c>
      <c r="C92" s="105">
        <v>8177.3</v>
      </c>
      <c r="D92" s="109">
        <v>1627.9</v>
      </c>
      <c r="E92" s="57">
        <f t="shared" si="9"/>
        <v>19.907548946473774</v>
      </c>
      <c r="F92" s="105">
        <v>8424.4</v>
      </c>
      <c r="G92" s="106">
        <v>1404.2</v>
      </c>
      <c r="H92" s="57">
        <f t="shared" si="10"/>
        <v>16.66824937087508</v>
      </c>
      <c r="I92" s="57">
        <f t="shared" si="8"/>
        <v>86.25836967872719</v>
      </c>
    </row>
    <row r="93" spans="1:9" s="27" customFormat="1" ht="18.75">
      <c r="A93" s="49" t="s">
        <v>25</v>
      </c>
      <c r="B93" s="56" t="s">
        <v>110</v>
      </c>
      <c r="C93" s="64">
        <f>SUM(C94:C97)</f>
        <v>62472.4</v>
      </c>
      <c r="D93" s="64">
        <f>SUM(D94:D97)</f>
        <v>23021.399999999998</v>
      </c>
      <c r="E93" s="64">
        <f t="shared" si="9"/>
        <v>36.85051318662321</v>
      </c>
      <c r="F93" s="64">
        <f>SUM(F94:F97)</f>
        <v>58538.7</v>
      </c>
      <c r="G93" s="64">
        <f>SUM(G94:G97)</f>
        <v>15858.1</v>
      </c>
      <c r="H93" s="64">
        <f t="shared" si="10"/>
        <v>27.08994220917103</v>
      </c>
      <c r="I93" s="64">
        <f t="shared" si="8"/>
        <v>68.88416864308861</v>
      </c>
    </row>
    <row r="94" spans="1:9" s="27" customFormat="1" ht="18.75">
      <c r="A94" s="14" t="s">
        <v>111</v>
      </c>
      <c r="B94" s="53" t="s">
        <v>112</v>
      </c>
      <c r="C94" s="105">
        <v>1000</v>
      </c>
      <c r="D94" s="107">
        <v>90</v>
      </c>
      <c r="E94" s="57">
        <f t="shared" si="9"/>
        <v>9</v>
      </c>
      <c r="F94" s="105">
        <v>1000</v>
      </c>
      <c r="G94" s="106">
        <v>123.1</v>
      </c>
      <c r="H94" s="57">
        <f t="shared" si="10"/>
        <v>12.31</v>
      </c>
      <c r="I94" s="57">
        <f t="shared" si="8"/>
        <v>136.77777777777777</v>
      </c>
    </row>
    <row r="95" spans="1:9" s="27" customFormat="1" ht="18.75">
      <c r="A95" s="14" t="s">
        <v>113</v>
      </c>
      <c r="B95" s="53" t="s">
        <v>114</v>
      </c>
      <c r="C95" s="105">
        <v>52425</v>
      </c>
      <c r="D95" s="107">
        <v>21076.1</v>
      </c>
      <c r="E95" s="57">
        <f t="shared" si="9"/>
        <v>40.20238435860753</v>
      </c>
      <c r="F95" s="105">
        <v>49595.2</v>
      </c>
      <c r="G95" s="106">
        <v>14311.8</v>
      </c>
      <c r="H95" s="57">
        <f t="shared" si="10"/>
        <v>28.85722811885021</v>
      </c>
      <c r="I95" s="57">
        <f t="shared" si="8"/>
        <v>67.90535250829139</v>
      </c>
    </row>
    <row r="96" spans="1:9" s="27" customFormat="1" ht="18.75">
      <c r="A96" s="14" t="s">
        <v>115</v>
      </c>
      <c r="B96" s="53" t="s">
        <v>116</v>
      </c>
      <c r="C96" s="105">
        <v>8747.4</v>
      </c>
      <c r="D96" s="107">
        <v>1788.3</v>
      </c>
      <c r="E96" s="57">
        <f t="shared" si="9"/>
        <v>20.443789011592017</v>
      </c>
      <c r="F96" s="105">
        <v>7643.5</v>
      </c>
      <c r="G96" s="106">
        <v>1308.2</v>
      </c>
      <c r="H96" s="57">
        <f t="shared" si="10"/>
        <v>17.115195918100348</v>
      </c>
      <c r="I96" s="57">
        <f t="shared" si="8"/>
        <v>73.15327405916234</v>
      </c>
    </row>
    <row r="97" spans="1:9" s="27" customFormat="1" ht="37.5">
      <c r="A97" s="14" t="s">
        <v>117</v>
      </c>
      <c r="B97" s="53" t="s">
        <v>118</v>
      </c>
      <c r="C97" s="105">
        <v>300</v>
      </c>
      <c r="D97" s="107">
        <v>67</v>
      </c>
      <c r="E97" s="57">
        <f t="shared" si="9"/>
        <v>22.333333333333332</v>
      </c>
      <c r="F97" s="105">
        <v>300</v>
      </c>
      <c r="G97" s="106">
        <v>115</v>
      </c>
      <c r="H97" s="57">
        <f t="shared" si="10"/>
        <v>38.333333333333336</v>
      </c>
      <c r="I97" s="57">
        <f t="shared" si="8"/>
        <v>171.6417910447761</v>
      </c>
    </row>
    <row r="98" spans="1:9" s="27" customFormat="1" ht="18.75">
      <c r="A98" s="49" t="s">
        <v>26</v>
      </c>
      <c r="B98" s="56" t="s">
        <v>119</v>
      </c>
      <c r="C98" s="64">
        <f>SUM(C100:C101)</f>
        <v>500</v>
      </c>
      <c r="D98" s="64">
        <f>SUM(D100:D101)</f>
        <v>121</v>
      </c>
      <c r="E98" s="64">
        <f t="shared" si="9"/>
        <v>24.2</v>
      </c>
      <c r="F98" s="64">
        <f>F99+F100</f>
        <v>13161.5</v>
      </c>
      <c r="G98" s="64">
        <f>G99+G100</f>
        <v>278.8</v>
      </c>
      <c r="H98" s="64">
        <f t="shared" si="10"/>
        <v>2.1182995859134595</v>
      </c>
      <c r="I98" s="64">
        <f t="shared" si="8"/>
        <v>230.4132231404959</v>
      </c>
    </row>
    <row r="99" spans="1:9" s="27" customFormat="1" ht="18.75">
      <c r="A99" s="14" t="s">
        <v>243</v>
      </c>
      <c r="B99" s="53" t="s">
        <v>121</v>
      </c>
      <c r="C99" s="118"/>
      <c r="D99" s="64"/>
      <c r="E99" s="64"/>
      <c r="F99" s="119">
        <v>12451.5</v>
      </c>
      <c r="G99" s="120">
        <v>0</v>
      </c>
      <c r="H99" s="64"/>
      <c r="I99" s="64"/>
    </row>
    <row r="100" spans="1:9" s="27" customFormat="1" ht="18.75">
      <c r="A100" s="14" t="s">
        <v>122</v>
      </c>
      <c r="B100" s="53" t="s">
        <v>123</v>
      </c>
      <c r="C100" s="105">
        <v>500</v>
      </c>
      <c r="D100" s="107">
        <v>121</v>
      </c>
      <c r="E100" s="57">
        <f t="shared" si="9"/>
        <v>24.2</v>
      </c>
      <c r="F100" s="105">
        <v>710</v>
      </c>
      <c r="G100" s="106">
        <v>278.8</v>
      </c>
      <c r="H100" s="57">
        <f t="shared" si="10"/>
        <v>39.26760563380282</v>
      </c>
      <c r="I100" s="57">
        <f t="shared" si="8"/>
        <v>230.4132231404959</v>
      </c>
    </row>
    <row r="101" spans="1:9" s="27" customFormat="1" ht="37.5">
      <c r="A101" s="14" t="s">
        <v>142</v>
      </c>
      <c r="B101" s="53" t="s">
        <v>141</v>
      </c>
      <c r="C101" s="105">
        <v>0</v>
      </c>
      <c r="D101" s="107">
        <v>0</v>
      </c>
      <c r="E101" s="57" t="e">
        <f t="shared" si="9"/>
        <v>#DIV/0!</v>
      </c>
      <c r="F101" s="23"/>
      <c r="G101" s="23"/>
      <c r="H101" s="57"/>
      <c r="I101" s="57"/>
    </row>
    <row r="102" spans="1:9" s="27" customFormat="1" ht="18.75">
      <c r="A102" s="49" t="s">
        <v>27</v>
      </c>
      <c r="B102" s="56" t="s">
        <v>125</v>
      </c>
      <c r="C102" s="64">
        <f>SUM(C104)</f>
        <v>1300</v>
      </c>
      <c r="D102" s="64">
        <f>SUM(D104)</f>
        <v>316</v>
      </c>
      <c r="E102" s="64">
        <f t="shared" si="9"/>
        <v>24.307692307692307</v>
      </c>
      <c r="F102" s="64">
        <f>SUM(F103:F104)</f>
        <v>1300</v>
      </c>
      <c r="G102" s="64">
        <f>SUM(G103:G104)</f>
        <v>340</v>
      </c>
      <c r="H102" s="64">
        <f t="shared" si="10"/>
        <v>26.153846153846157</v>
      </c>
      <c r="I102" s="64">
        <f t="shared" si="8"/>
        <v>107.59493670886076</v>
      </c>
    </row>
    <row r="103" spans="1:9" s="27" customFormat="1" ht="18.75">
      <c r="A103" s="58" t="s">
        <v>229</v>
      </c>
      <c r="B103" s="59" t="s">
        <v>230</v>
      </c>
      <c r="C103" s="57"/>
      <c r="D103" s="57"/>
      <c r="E103" s="57"/>
      <c r="F103" s="105"/>
      <c r="G103" s="106"/>
      <c r="H103" s="57" t="e">
        <f t="shared" si="10"/>
        <v>#DIV/0!</v>
      </c>
      <c r="I103" s="64"/>
    </row>
    <row r="104" spans="1:9" s="27" customFormat="1" ht="23.25" customHeight="1">
      <c r="A104" s="14" t="s">
        <v>124</v>
      </c>
      <c r="B104" s="53" t="s">
        <v>126</v>
      </c>
      <c r="C104" s="105">
        <v>1300</v>
      </c>
      <c r="D104" s="107">
        <v>316</v>
      </c>
      <c r="E104" s="57">
        <f t="shared" si="9"/>
        <v>24.307692307692307</v>
      </c>
      <c r="F104" s="105">
        <v>1300</v>
      </c>
      <c r="G104" s="106">
        <v>340</v>
      </c>
      <c r="H104" s="57">
        <f t="shared" si="10"/>
        <v>26.153846153846157</v>
      </c>
      <c r="I104" s="57">
        <f t="shared" si="8"/>
        <v>107.59493670886076</v>
      </c>
    </row>
    <row r="105" spans="1:9" s="27" customFormat="1" ht="37.5">
      <c r="A105" s="67" t="s">
        <v>128</v>
      </c>
      <c r="B105" s="66" t="s">
        <v>127</v>
      </c>
      <c r="C105" s="64">
        <f>SUM(C106)</f>
        <v>21856.9</v>
      </c>
      <c r="D105" s="64">
        <f>SUM(D106)</f>
        <v>4704.3</v>
      </c>
      <c r="E105" s="64">
        <f t="shared" si="9"/>
        <v>21.52318032291862</v>
      </c>
      <c r="F105" s="64">
        <f>SUM(F106)</f>
        <v>23300</v>
      </c>
      <c r="G105" s="64">
        <f>SUM(G106)</f>
        <v>5013.5</v>
      </c>
      <c r="H105" s="64">
        <f t="shared" si="10"/>
        <v>21.517167381974247</v>
      </c>
      <c r="I105" s="64">
        <f t="shared" si="8"/>
        <v>106.57271007376231</v>
      </c>
    </row>
    <row r="106" spans="1:9" s="27" customFormat="1" ht="36" customHeight="1">
      <c r="A106" s="68" t="s">
        <v>129</v>
      </c>
      <c r="B106" s="65" t="s">
        <v>130</v>
      </c>
      <c r="C106" s="105">
        <v>21856.9</v>
      </c>
      <c r="D106" s="107">
        <v>4704.3</v>
      </c>
      <c r="E106" s="57">
        <f t="shared" si="9"/>
        <v>21.52318032291862</v>
      </c>
      <c r="F106" s="105">
        <v>23300</v>
      </c>
      <c r="G106" s="106">
        <v>5013.5</v>
      </c>
      <c r="H106" s="57">
        <f t="shared" si="10"/>
        <v>21.517167381974247</v>
      </c>
      <c r="I106" s="57">
        <f t="shared" si="8"/>
        <v>106.57271007376231</v>
      </c>
    </row>
    <row r="107" spans="1:9" s="27" customFormat="1" ht="57.75" customHeight="1">
      <c r="A107" s="73" t="s">
        <v>37</v>
      </c>
      <c r="B107" s="75">
        <v>1400</v>
      </c>
      <c r="C107" s="64">
        <f>SUM(C108:C109)</f>
        <v>4440.3</v>
      </c>
      <c r="D107" s="64">
        <f>SUM(D108:D109)</f>
        <v>1056</v>
      </c>
      <c r="E107" s="64">
        <f t="shared" si="9"/>
        <v>23.782176879940543</v>
      </c>
      <c r="F107" s="64">
        <f>SUM(F108:F109)</f>
        <v>4624.5</v>
      </c>
      <c r="G107" s="64">
        <f>SUM(G108:G109)</f>
        <v>1098</v>
      </c>
      <c r="H107" s="64">
        <f t="shared" si="10"/>
        <v>23.743107362958156</v>
      </c>
      <c r="I107" s="64">
        <f t="shared" si="8"/>
        <v>103.97727272727272</v>
      </c>
    </row>
    <row r="108" spans="1:9" s="27" customFormat="1" ht="79.5" customHeight="1">
      <c r="A108" s="25" t="s">
        <v>143</v>
      </c>
      <c r="B108" s="43">
        <v>1401</v>
      </c>
      <c r="C108" s="105">
        <v>4440.3</v>
      </c>
      <c r="D108" s="107">
        <v>1056</v>
      </c>
      <c r="E108" s="57">
        <f t="shared" si="9"/>
        <v>23.782176879940543</v>
      </c>
      <c r="F108" s="105">
        <v>4624.5</v>
      </c>
      <c r="G108" s="106">
        <v>1098</v>
      </c>
      <c r="H108" s="57">
        <f t="shared" si="10"/>
        <v>23.743107362958156</v>
      </c>
      <c r="I108" s="57">
        <f t="shared" si="8"/>
        <v>103.97727272727272</v>
      </c>
    </row>
    <row r="109" spans="1:9" s="27" customFormat="1" ht="81" customHeight="1">
      <c r="A109" s="25" t="s">
        <v>144</v>
      </c>
      <c r="B109" s="43">
        <v>1403</v>
      </c>
      <c r="C109" s="105">
        <v>0</v>
      </c>
      <c r="D109" s="107">
        <v>0</v>
      </c>
      <c r="E109" s="57" t="e">
        <f t="shared" si="9"/>
        <v>#DIV/0!</v>
      </c>
      <c r="F109" s="105">
        <v>0</v>
      </c>
      <c r="G109" s="106">
        <v>0</v>
      </c>
      <c r="H109" s="57" t="e">
        <f t="shared" si="10"/>
        <v>#DIV/0!</v>
      </c>
      <c r="I109" s="57" t="e">
        <f t="shared" si="8"/>
        <v>#DIV/0!</v>
      </c>
    </row>
    <row r="110" spans="1:9" s="27" customFormat="1" ht="18.75">
      <c r="A110" s="29" t="s">
        <v>29</v>
      </c>
      <c r="B110" s="29"/>
      <c r="C110" s="32">
        <f>SUM(C62+C71+C73+C79+C84+C90+C93+C98+C102+C105+C107)</f>
        <v>1429177.9</v>
      </c>
      <c r="D110" s="32">
        <f>SUM(D62+D71+D73+D79+D84+D90+D93+D98+D102+D105+D107)</f>
        <v>259378</v>
      </c>
      <c r="E110" s="57">
        <f t="shared" si="9"/>
        <v>18.148755308908708</v>
      </c>
      <c r="F110" s="116">
        <f>SUM(F62+F71+F73+F79+F84+F90+F93+F98+F102+F105+F107)</f>
        <v>1462797.7999999998</v>
      </c>
      <c r="G110" s="116">
        <f>SUM(G62+G71+G73+G79+G84+G90+G93+G98+G102+G105+G107)</f>
        <v>268774</v>
      </c>
      <c r="H110" s="57">
        <f t="shared" si="10"/>
        <v>18.373968022101213</v>
      </c>
      <c r="I110" s="57">
        <f t="shared" si="8"/>
        <v>103.6225123179298</v>
      </c>
    </row>
    <row r="111" spans="1:9" s="27" customFormat="1" ht="37.5">
      <c r="A111" s="25" t="s">
        <v>30</v>
      </c>
      <c r="B111" s="25"/>
      <c r="C111" s="23">
        <f>SUM(C60-C110)</f>
        <v>-29398.899999999907</v>
      </c>
      <c r="D111" s="23">
        <f>SUM(D60-D110)</f>
        <v>12915.700000000012</v>
      </c>
      <c r="E111" s="23"/>
      <c r="F111" s="23">
        <f>SUM(F60-F110)</f>
        <v>-36940.59999999986</v>
      </c>
      <c r="G111" s="23">
        <f>SUM(G60-G110)</f>
        <v>-17980.79999999999</v>
      </c>
      <c r="H111" s="23"/>
      <c r="I111" s="23"/>
    </row>
    <row r="112" spans="1:9" s="27" customFormat="1" ht="18.75" customHeight="1">
      <c r="A112" s="133" t="s">
        <v>31</v>
      </c>
      <c r="B112" s="133"/>
      <c r="C112" s="133"/>
      <c r="D112" s="133"/>
      <c r="E112" s="133"/>
      <c r="F112" s="133"/>
      <c r="G112" s="133"/>
      <c r="H112" s="133"/>
      <c r="I112" s="99"/>
    </row>
    <row r="113" spans="1:9" s="27" customFormat="1" ht="45" customHeight="1">
      <c r="A113" s="25" t="s">
        <v>32</v>
      </c>
      <c r="B113" s="80" t="s">
        <v>220</v>
      </c>
      <c r="C113" s="21">
        <v>27220.8</v>
      </c>
      <c r="D113" s="21">
        <v>0</v>
      </c>
      <c r="E113" s="21"/>
      <c r="F113" s="72">
        <v>22066.7</v>
      </c>
      <c r="G113" s="72">
        <v>0</v>
      </c>
      <c r="H113" s="21"/>
      <c r="I113" s="21"/>
    </row>
    <row r="114" spans="1:9" s="27" customFormat="1" ht="45" customHeight="1">
      <c r="A114" s="25" t="s">
        <v>33</v>
      </c>
      <c r="B114" s="80" t="s">
        <v>221</v>
      </c>
      <c r="C114" s="21">
        <v>-25654.1</v>
      </c>
      <c r="D114" s="21">
        <v>1566.7</v>
      </c>
      <c r="E114" s="21"/>
      <c r="F114" s="72">
        <v>-22066.7</v>
      </c>
      <c r="G114" s="72">
        <v>0</v>
      </c>
      <c r="H114" s="21"/>
      <c r="I114" s="21"/>
    </row>
    <row r="115" spans="1:9" s="27" customFormat="1" ht="54.75" customHeight="1">
      <c r="A115" s="25" t="s">
        <v>34</v>
      </c>
      <c r="B115" s="80" t="s">
        <v>222</v>
      </c>
      <c r="C115" s="21">
        <v>0</v>
      </c>
      <c r="D115" s="21"/>
      <c r="E115" s="21"/>
      <c r="F115" s="23">
        <v>0</v>
      </c>
      <c r="G115" s="23">
        <v>0</v>
      </c>
      <c r="H115" s="21"/>
      <c r="I115" s="21"/>
    </row>
    <row r="116" spans="1:9" s="27" customFormat="1" ht="48.75" customHeight="1">
      <c r="A116" s="25" t="s">
        <v>35</v>
      </c>
      <c r="B116" s="80" t="s">
        <v>223</v>
      </c>
      <c r="C116" s="21">
        <v>27832.2</v>
      </c>
      <c r="D116" s="21">
        <v>-14482.4</v>
      </c>
      <c r="E116" s="21"/>
      <c r="F116" s="21">
        <v>36940.6</v>
      </c>
      <c r="G116" s="21">
        <v>17980.8</v>
      </c>
      <c r="H116" s="21"/>
      <c r="I116" s="21"/>
    </row>
    <row r="117" spans="1:9" s="27" customFormat="1" ht="27" customHeight="1">
      <c r="A117" s="29" t="s">
        <v>36</v>
      </c>
      <c r="B117" s="29"/>
      <c r="C117" s="28">
        <f>SUM(C113:C116)</f>
        <v>29398.9</v>
      </c>
      <c r="D117" s="28">
        <f>SUM(D113:D116)</f>
        <v>-12915.699999999999</v>
      </c>
      <c r="E117" s="28">
        <f>SUM(E113:E116)</f>
        <v>0</v>
      </c>
      <c r="F117" s="28">
        <f>SUM(F113:F116)</f>
        <v>36940.6</v>
      </c>
      <c r="G117" s="28">
        <f>SUM(G113:G116)</f>
        <v>17980.8</v>
      </c>
      <c r="H117" s="21"/>
      <c r="I117" s="21"/>
    </row>
    <row r="118" spans="1:9" s="27" customFormat="1" ht="18" customHeight="1">
      <c r="A118" s="33"/>
      <c r="B118" s="33"/>
      <c r="C118" s="33"/>
      <c r="D118" s="44"/>
      <c r="E118" s="44"/>
      <c r="F118" s="34"/>
      <c r="G118" s="34"/>
      <c r="H118" s="24"/>
      <c r="I118" s="24"/>
    </row>
    <row r="119" spans="1:9" s="27" customFormat="1" ht="17.25" customHeight="1">
      <c r="A119" s="18"/>
      <c r="B119" s="18"/>
      <c r="C119" s="18"/>
      <c r="D119" s="44"/>
      <c r="E119" s="44"/>
      <c r="F119" s="18"/>
      <c r="G119" s="18"/>
      <c r="H119" s="19"/>
      <c r="I119" s="19"/>
    </row>
    <row r="120" spans="1:8" s="27" customFormat="1" ht="18.75">
      <c r="A120" s="18"/>
      <c r="B120" s="18"/>
      <c r="C120" s="18"/>
      <c r="D120" s="33"/>
      <c r="E120" s="33"/>
      <c r="F120" s="18"/>
      <c r="G120" s="123"/>
      <c r="H120" s="124"/>
    </row>
    <row r="121" spans="1:9" s="27" customFormat="1" ht="18.75">
      <c r="A121" s="33"/>
      <c r="B121" s="33"/>
      <c r="C121" s="33"/>
      <c r="D121" s="15"/>
      <c r="E121" s="15"/>
      <c r="F121" s="34"/>
      <c r="G121" s="34"/>
      <c r="H121" s="37"/>
      <c r="I121" s="37"/>
    </row>
    <row r="122" spans="1:9" s="27" customFormat="1" ht="18.75">
      <c r="A122" s="33"/>
      <c r="B122" s="33"/>
      <c r="C122" s="33"/>
      <c r="D122" s="18"/>
      <c r="E122" s="18"/>
      <c r="F122" s="26"/>
      <c r="G122" s="26"/>
      <c r="H122" s="36"/>
      <c r="I122" s="36"/>
    </row>
    <row r="123" spans="1:9" s="27" customFormat="1" ht="18.75">
      <c r="A123" s="26"/>
      <c r="B123" s="26"/>
      <c r="C123" s="26"/>
      <c r="D123" s="18"/>
      <c r="E123" s="18"/>
      <c r="F123" s="35"/>
      <c r="G123" s="35"/>
      <c r="H123" s="38"/>
      <c r="I123" s="38"/>
    </row>
    <row r="124" spans="4:9" s="27" customFormat="1" ht="18">
      <c r="D124" s="5"/>
      <c r="E124" s="5"/>
      <c r="F124" s="39"/>
      <c r="G124" s="39"/>
      <c r="H124" s="40"/>
      <c r="I124" s="40"/>
    </row>
    <row r="125" spans="4:5" s="27" customFormat="1" ht="18">
      <c r="D125" s="5"/>
      <c r="E125" s="5"/>
    </row>
    <row r="126" spans="4:5" s="27" customFormat="1" ht="12.75">
      <c r="D126" s="3"/>
      <c r="E126" s="3"/>
    </row>
    <row r="127" spans="4:9" s="27" customFormat="1" ht="12.75">
      <c r="D127" s="3"/>
      <c r="E127" s="3"/>
      <c r="H127" s="41"/>
      <c r="I127" s="41"/>
    </row>
    <row r="128" spans="4:9" s="27" customFormat="1" ht="12.75">
      <c r="D128" s="3"/>
      <c r="E128" s="3"/>
      <c r="H128" s="41"/>
      <c r="I128" s="41"/>
    </row>
    <row r="129" spans="4:9" s="27" customFormat="1" ht="12.75">
      <c r="D129" s="3"/>
      <c r="E129" s="3"/>
      <c r="H129" s="41"/>
      <c r="I129" s="41"/>
    </row>
    <row r="130" spans="4:9" s="27" customFormat="1" ht="12.75">
      <c r="D130" s="3"/>
      <c r="E130" s="3"/>
      <c r="H130" s="41"/>
      <c r="I130" s="41"/>
    </row>
    <row r="131" spans="4:9" s="27" customFormat="1" ht="12.75">
      <c r="D131" s="3"/>
      <c r="E131" s="3"/>
      <c r="H131" s="41"/>
      <c r="I131" s="41"/>
    </row>
    <row r="132" spans="4:9" s="27" customFormat="1" ht="12.75">
      <c r="D132" s="3"/>
      <c r="E132" s="3"/>
      <c r="H132" s="41"/>
      <c r="I132" s="41"/>
    </row>
    <row r="133" spans="4:9" s="27" customFormat="1" ht="12.75">
      <c r="D133" s="3"/>
      <c r="E133" s="3"/>
      <c r="H133" s="41"/>
      <c r="I133" s="41"/>
    </row>
    <row r="134" spans="4:9" s="27" customFormat="1" ht="12.75">
      <c r="D134" s="3"/>
      <c r="E134" s="3"/>
      <c r="H134" s="41"/>
      <c r="I134" s="41"/>
    </row>
    <row r="135" spans="4:9" s="27" customFormat="1" ht="12.75">
      <c r="D135" s="3"/>
      <c r="E135" s="3"/>
      <c r="H135" s="41"/>
      <c r="I135" s="41"/>
    </row>
    <row r="136" spans="4:9" s="27" customFormat="1" ht="12.75">
      <c r="D136" s="3"/>
      <c r="E136" s="3"/>
      <c r="H136" s="41"/>
      <c r="I136" s="41"/>
    </row>
    <row r="137" spans="4:9" s="27" customFormat="1" ht="12.75">
      <c r="D137" s="3"/>
      <c r="E137" s="3"/>
      <c r="H137" s="41"/>
      <c r="I137" s="41"/>
    </row>
    <row r="138" spans="4:9" s="27" customFormat="1" ht="12.75">
      <c r="D138" s="3"/>
      <c r="E138" s="3"/>
      <c r="H138" s="41"/>
      <c r="I138" s="41"/>
    </row>
    <row r="139" spans="4:9" s="27" customFormat="1" ht="12.75">
      <c r="D139" s="3"/>
      <c r="E139" s="3"/>
      <c r="H139" s="41"/>
      <c r="I139" s="41"/>
    </row>
    <row r="140" spans="4:9" s="27" customFormat="1" ht="12.75">
      <c r="D140" s="3"/>
      <c r="E140" s="3"/>
      <c r="H140" s="41"/>
      <c r="I140" s="41"/>
    </row>
    <row r="141" spans="4:9" s="27" customFormat="1" ht="12.75">
      <c r="D141" s="3"/>
      <c r="E141" s="3"/>
      <c r="H141" s="41"/>
      <c r="I141" s="41"/>
    </row>
    <row r="142" spans="4:9" s="27" customFormat="1" ht="12.75">
      <c r="D142" s="3"/>
      <c r="E142" s="3"/>
      <c r="H142" s="41"/>
      <c r="I142" s="41"/>
    </row>
    <row r="143" spans="4:9" s="27" customFormat="1" ht="12.75">
      <c r="D143" s="3"/>
      <c r="E143" s="3"/>
      <c r="H143" s="41"/>
      <c r="I143" s="41"/>
    </row>
    <row r="144" spans="4:9" s="27" customFormat="1" ht="12.75">
      <c r="D144" s="3"/>
      <c r="E144" s="3"/>
      <c r="H144" s="41"/>
      <c r="I144" s="41"/>
    </row>
    <row r="145" spans="4:9" s="27" customFormat="1" ht="12.75">
      <c r="D145" s="3"/>
      <c r="E145" s="3"/>
      <c r="H145" s="41"/>
      <c r="I145" s="41"/>
    </row>
    <row r="146" spans="4:9" s="27" customFormat="1" ht="12.75">
      <c r="D146" s="3"/>
      <c r="E146" s="3"/>
      <c r="H146" s="41"/>
      <c r="I146" s="41"/>
    </row>
    <row r="147" spans="4:9" s="27" customFormat="1" ht="12.75">
      <c r="D147" s="3"/>
      <c r="E147" s="3"/>
      <c r="H147" s="41"/>
      <c r="I147" s="41"/>
    </row>
    <row r="148" spans="4:9" s="27" customFormat="1" ht="12.75">
      <c r="D148" s="3"/>
      <c r="E148" s="3"/>
      <c r="H148" s="41"/>
      <c r="I148" s="41"/>
    </row>
    <row r="149" spans="4:9" s="27" customFormat="1" ht="12.75">
      <c r="D149" s="3"/>
      <c r="E149" s="3"/>
      <c r="H149" s="41"/>
      <c r="I149" s="41"/>
    </row>
    <row r="150" spans="4:9" s="27" customFormat="1" ht="12.75">
      <c r="D150" s="3"/>
      <c r="E150" s="3"/>
      <c r="H150" s="41"/>
      <c r="I150" s="41"/>
    </row>
    <row r="151" spans="4:9" s="27" customFormat="1" ht="12.75">
      <c r="D151" s="3"/>
      <c r="E151" s="3"/>
      <c r="H151" s="41"/>
      <c r="I151" s="41"/>
    </row>
    <row r="152" spans="4:9" s="27" customFormat="1" ht="12.75">
      <c r="D152" s="3"/>
      <c r="E152" s="3"/>
      <c r="H152" s="41"/>
      <c r="I152" s="41"/>
    </row>
    <row r="153" spans="4:9" s="27" customFormat="1" ht="12.75">
      <c r="D153" s="3"/>
      <c r="E153" s="3"/>
      <c r="H153" s="41"/>
      <c r="I153" s="41"/>
    </row>
    <row r="154" spans="4:9" s="27" customFormat="1" ht="12.75">
      <c r="D154" s="3"/>
      <c r="E154" s="3"/>
      <c r="H154" s="41"/>
      <c r="I154" s="41"/>
    </row>
    <row r="155" spans="4:9" s="27" customFormat="1" ht="12.75">
      <c r="D155" s="3"/>
      <c r="E155" s="3"/>
      <c r="H155" s="41"/>
      <c r="I155" s="41"/>
    </row>
    <row r="156" spans="4:9" s="27" customFormat="1" ht="12.75">
      <c r="D156" s="3"/>
      <c r="E156" s="3"/>
      <c r="H156" s="41"/>
      <c r="I156" s="41"/>
    </row>
    <row r="157" spans="4:9" s="27" customFormat="1" ht="12.75">
      <c r="D157" s="3"/>
      <c r="E157" s="3"/>
      <c r="H157" s="41"/>
      <c r="I157" s="41"/>
    </row>
    <row r="158" spans="4:9" s="27" customFormat="1" ht="12.75">
      <c r="D158" s="3"/>
      <c r="E158" s="3"/>
      <c r="H158" s="41"/>
      <c r="I158" s="41"/>
    </row>
    <row r="159" spans="4:9" s="27" customFormat="1" ht="12.75">
      <c r="D159" s="3"/>
      <c r="E159" s="3"/>
      <c r="H159" s="41"/>
      <c r="I159" s="41"/>
    </row>
    <row r="160" spans="4:9" s="27" customFormat="1" ht="12.75">
      <c r="D160" s="3"/>
      <c r="E160" s="3"/>
      <c r="H160" s="41"/>
      <c r="I160" s="41"/>
    </row>
    <row r="161" spans="4:9" s="27" customFormat="1" ht="12.75">
      <c r="D161" s="3"/>
      <c r="E161" s="3"/>
      <c r="H161" s="41"/>
      <c r="I161" s="41"/>
    </row>
    <row r="162" spans="4:9" s="27" customFormat="1" ht="12.75">
      <c r="D162" s="3"/>
      <c r="E162" s="3"/>
      <c r="H162" s="41"/>
      <c r="I162" s="41"/>
    </row>
    <row r="163" spans="4:9" s="27" customFormat="1" ht="12.75">
      <c r="D163" s="3"/>
      <c r="E163" s="3"/>
      <c r="H163" s="41"/>
      <c r="I163" s="41"/>
    </row>
    <row r="164" spans="4:9" s="27" customFormat="1" ht="12.75">
      <c r="D164" s="3"/>
      <c r="E164" s="3"/>
      <c r="H164" s="41"/>
      <c r="I164" s="41"/>
    </row>
    <row r="165" spans="4:9" s="27" customFormat="1" ht="12.75">
      <c r="D165" s="3"/>
      <c r="E165" s="3"/>
      <c r="H165" s="41"/>
      <c r="I165" s="41"/>
    </row>
    <row r="166" spans="4:9" s="27" customFormat="1" ht="12.75">
      <c r="D166" s="3"/>
      <c r="E166" s="3"/>
      <c r="H166" s="41"/>
      <c r="I166" s="41"/>
    </row>
    <row r="167" spans="4:9" s="27" customFormat="1" ht="12.75">
      <c r="D167" s="3"/>
      <c r="E167" s="3"/>
      <c r="H167" s="41"/>
      <c r="I167" s="41"/>
    </row>
    <row r="168" spans="4:9" s="27" customFormat="1" ht="12.75">
      <c r="D168" s="3"/>
      <c r="E168" s="3"/>
      <c r="H168" s="41"/>
      <c r="I168" s="41"/>
    </row>
    <row r="169" spans="4:9" s="27" customFormat="1" ht="12.75">
      <c r="D169" s="3"/>
      <c r="E169" s="3"/>
      <c r="H169" s="41"/>
      <c r="I169" s="41"/>
    </row>
    <row r="170" spans="4:9" s="27" customFormat="1" ht="12.75">
      <c r="D170" s="3"/>
      <c r="E170" s="3"/>
      <c r="H170" s="41"/>
      <c r="I170" s="41"/>
    </row>
    <row r="171" spans="4:9" s="27" customFormat="1" ht="12.75">
      <c r="D171" s="3"/>
      <c r="E171" s="3"/>
      <c r="H171" s="41"/>
      <c r="I171" s="41"/>
    </row>
    <row r="172" spans="4:9" s="27" customFormat="1" ht="12.75">
      <c r="D172" s="3"/>
      <c r="E172" s="3"/>
      <c r="H172" s="41"/>
      <c r="I172" s="41"/>
    </row>
    <row r="173" spans="4:9" s="27" customFormat="1" ht="12.75">
      <c r="D173" s="3"/>
      <c r="E173" s="3"/>
      <c r="H173" s="41"/>
      <c r="I173" s="41"/>
    </row>
    <row r="174" spans="4:9" s="27" customFormat="1" ht="12.75">
      <c r="D174" s="3"/>
      <c r="E174" s="3"/>
      <c r="H174" s="41"/>
      <c r="I174" s="41"/>
    </row>
    <row r="175" spans="4:9" s="27" customFormat="1" ht="12.75">
      <c r="D175" s="3"/>
      <c r="E175" s="3"/>
      <c r="H175" s="41"/>
      <c r="I175" s="41"/>
    </row>
    <row r="176" spans="4:9" s="27" customFormat="1" ht="12.75">
      <c r="D176" s="3"/>
      <c r="E176" s="3"/>
      <c r="H176" s="41"/>
      <c r="I176" s="41"/>
    </row>
    <row r="177" spans="4:9" s="27" customFormat="1" ht="12.75">
      <c r="D177" s="3"/>
      <c r="E177" s="3"/>
      <c r="H177" s="41"/>
      <c r="I177" s="41"/>
    </row>
    <row r="178" spans="4:9" s="27" customFormat="1" ht="12.75">
      <c r="D178" s="3"/>
      <c r="E178" s="3"/>
      <c r="H178" s="41"/>
      <c r="I178" s="41"/>
    </row>
    <row r="179" spans="4:9" s="27" customFormat="1" ht="12.75">
      <c r="D179" s="3"/>
      <c r="E179" s="3"/>
      <c r="H179" s="41"/>
      <c r="I179" s="41"/>
    </row>
    <row r="180" spans="4:9" s="27" customFormat="1" ht="12.75">
      <c r="D180" s="3"/>
      <c r="E180" s="3"/>
      <c r="H180" s="41"/>
      <c r="I180" s="41"/>
    </row>
    <row r="181" spans="4:9" s="27" customFormat="1" ht="12.75">
      <c r="D181" s="3"/>
      <c r="E181" s="3"/>
      <c r="H181" s="41"/>
      <c r="I181" s="41"/>
    </row>
    <row r="182" spans="4:9" s="27" customFormat="1" ht="12.75">
      <c r="D182" s="3"/>
      <c r="E182" s="3"/>
      <c r="H182" s="41"/>
      <c r="I182" s="41"/>
    </row>
    <row r="183" spans="8:9" ht="12.75">
      <c r="H183" s="4"/>
      <c r="I183" s="4"/>
    </row>
    <row r="184" spans="8:9" ht="12.75">
      <c r="H184" s="4"/>
      <c r="I184" s="4"/>
    </row>
    <row r="185" spans="8:9" ht="12.75">
      <c r="H185" s="4"/>
      <c r="I185" s="4"/>
    </row>
    <row r="186" spans="8:9" ht="12.75">
      <c r="H186" s="4"/>
      <c r="I186" s="4"/>
    </row>
    <row r="187" spans="8:9" ht="12.75">
      <c r="H187" s="4"/>
      <c r="I187" s="4"/>
    </row>
    <row r="188" spans="8:9" ht="12.75">
      <c r="H188" s="4"/>
      <c r="I188" s="4"/>
    </row>
    <row r="189" spans="8:9" ht="12.75">
      <c r="H189" s="4"/>
      <c r="I189" s="4"/>
    </row>
    <row r="190" spans="8:9" ht="12.75">
      <c r="H190" s="4"/>
      <c r="I190" s="4"/>
    </row>
    <row r="191" spans="8:9" ht="12.75">
      <c r="H191" s="4"/>
      <c r="I191" s="4"/>
    </row>
    <row r="192" spans="8:9" ht="12.75">
      <c r="H192" s="4"/>
      <c r="I192" s="4"/>
    </row>
    <row r="193" spans="8:9" ht="12.75">
      <c r="H193" s="4"/>
      <c r="I193" s="4"/>
    </row>
    <row r="194" spans="8:9" ht="12.75">
      <c r="H194" s="4"/>
      <c r="I194" s="4"/>
    </row>
    <row r="195" spans="8:9" ht="12.75">
      <c r="H195" s="4"/>
      <c r="I195" s="4"/>
    </row>
    <row r="196" spans="8:9" ht="12.75">
      <c r="H196" s="4"/>
      <c r="I196" s="4"/>
    </row>
    <row r="197" spans="8:9" ht="12.75">
      <c r="H197" s="4"/>
      <c r="I197" s="4"/>
    </row>
    <row r="198" spans="8:9" ht="12.75">
      <c r="H198" s="4"/>
      <c r="I198" s="4"/>
    </row>
    <row r="199" spans="8:9" ht="12.75">
      <c r="H199" s="4"/>
      <c r="I199" s="4"/>
    </row>
    <row r="200" spans="8:9" ht="12.75">
      <c r="H200" s="4"/>
      <c r="I200" s="4"/>
    </row>
    <row r="201" spans="8:9" ht="12.75">
      <c r="H201" s="4"/>
      <c r="I201" s="4"/>
    </row>
    <row r="202" spans="8:9" ht="12.75">
      <c r="H202" s="4"/>
      <c r="I202" s="4"/>
    </row>
    <row r="203" spans="8:9" ht="12.75">
      <c r="H203" s="4"/>
      <c r="I203" s="4"/>
    </row>
    <row r="204" spans="8:9" ht="12.75">
      <c r="H204" s="4"/>
      <c r="I204" s="4"/>
    </row>
    <row r="205" spans="8:9" ht="12.75">
      <c r="H205" s="4"/>
      <c r="I205" s="4"/>
    </row>
    <row r="206" spans="8:9" ht="12.75">
      <c r="H206" s="4"/>
      <c r="I206" s="4"/>
    </row>
    <row r="207" spans="8:9" ht="12.75">
      <c r="H207" s="4"/>
      <c r="I207" s="4"/>
    </row>
    <row r="208" spans="8:9" ht="12.75">
      <c r="H208" s="4"/>
      <c r="I208" s="4"/>
    </row>
    <row r="209" spans="8:9" ht="12.75">
      <c r="H209" s="4"/>
      <c r="I209" s="4"/>
    </row>
    <row r="210" spans="8:9" ht="12.75">
      <c r="H210" s="4"/>
      <c r="I210" s="4"/>
    </row>
    <row r="211" spans="8:9" ht="12.75">
      <c r="H211" s="4"/>
      <c r="I211" s="4"/>
    </row>
    <row r="212" spans="8:9" ht="12.75">
      <c r="H212" s="4"/>
      <c r="I212" s="4"/>
    </row>
    <row r="213" spans="8:9" ht="12.75">
      <c r="H213" s="4"/>
      <c r="I213" s="4"/>
    </row>
    <row r="214" spans="8:9" ht="12.75">
      <c r="H214" s="4"/>
      <c r="I214" s="4"/>
    </row>
    <row r="215" spans="8:9" ht="12.75">
      <c r="H215" s="4"/>
      <c r="I215" s="4"/>
    </row>
    <row r="216" spans="8:9" ht="12.75">
      <c r="H216" s="4"/>
      <c r="I216" s="4"/>
    </row>
    <row r="217" spans="8:9" ht="12.75">
      <c r="H217" s="4"/>
      <c r="I217" s="4"/>
    </row>
    <row r="218" spans="8:9" ht="12.75">
      <c r="H218" s="4"/>
      <c r="I218" s="4"/>
    </row>
    <row r="219" spans="8:9" ht="12.75">
      <c r="H219" s="4"/>
      <c r="I219" s="4"/>
    </row>
    <row r="220" spans="8:9" ht="12.75">
      <c r="H220" s="4"/>
      <c r="I220" s="4"/>
    </row>
    <row r="221" spans="8:9" ht="12.75">
      <c r="H221" s="4"/>
      <c r="I221" s="4"/>
    </row>
    <row r="222" spans="8:9" ht="12.75">
      <c r="H222" s="4"/>
      <c r="I222" s="4"/>
    </row>
    <row r="223" spans="8:9" ht="12.75">
      <c r="H223" s="4"/>
      <c r="I223" s="4"/>
    </row>
    <row r="224" spans="8:9" ht="12.75">
      <c r="H224" s="4"/>
      <c r="I224" s="4"/>
    </row>
    <row r="225" spans="8:9" ht="12.75">
      <c r="H225" s="4"/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  <row r="249" spans="8:9" ht="12.75">
      <c r="H249" s="4"/>
      <c r="I249" s="4"/>
    </row>
    <row r="250" spans="8:9" ht="12.75">
      <c r="H250" s="4"/>
      <c r="I250" s="4"/>
    </row>
    <row r="251" spans="8:9" ht="12.75">
      <c r="H251" s="4"/>
      <c r="I251" s="4"/>
    </row>
    <row r="252" spans="8:9" ht="12.75">
      <c r="H252" s="4"/>
      <c r="I252" s="4"/>
    </row>
    <row r="253" spans="8:9" ht="12.75">
      <c r="H253" s="4"/>
      <c r="I253" s="4"/>
    </row>
    <row r="254" spans="8:9" ht="12.75">
      <c r="H254" s="4"/>
      <c r="I254" s="4"/>
    </row>
    <row r="255" spans="8:9" ht="12.75">
      <c r="H255" s="4"/>
      <c r="I255" s="4"/>
    </row>
    <row r="256" spans="8:9" ht="12.75">
      <c r="H256" s="4"/>
      <c r="I256" s="4"/>
    </row>
    <row r="257" spans="8:9" ht="12.75">
      <c r="H257" s="4"/>
      <c r="I257" s="4"/>
    </row>
    <row r="258" spans="8:9" ht="12.75">
      <c r="H258" s="4"/>
      <c r="I258" s="4"/>
    </row>
    <row r="259" spans="8:9" ht="12.75">
      <c r="H259" s="4"/>
      <c r="I259" s="4"/>
    </row>
    <row r="260" spans="8:9" ht="12.75">
      <c r="H260" s="4"/>
      <c r="I260" s="4"/>
    </row>
    <row r="261" spans="8:9" ht="12.75">
      <c r="H261" s="4"/>
      <c r="I261" s="4"/>
    </row>
    <row r="262" spans="8:9" ht="12.75">
      <c r="H262" s="4"/>
      <c r="I262" s="4"/>
    </row>
    <row r="263" spans="8:9" ht="12.75">
      <c r="H263" s="4"/>
      <c r="I263" s="4"/>
    </row>
    <row r="264" spans="8:9" ht="12.75">
      <c r="H264" s="4"/>
      <c r="I264" s="4"/>
    </row>
    <row r="265" spans="8:9" ht="12.75">
      <c r="H265" s="4"/>
      <c r="I265" s="4"/>
    </row>
    <row r="266" spans="8:9" ht="12.75">
      <c r="H266" s="4"/>
      <c r="I266" s="4"/>
    </row>
    <row r="267" spans="8:9" ht="12.75">
      <c r="H267" s="4"/>
      <c r="I267" s="4"/>
    </row>
    <row r="268" spans="8:9" ht="12.75">
      <c r="H268" s="4"/>
      <c r="I268" s="4"/>
    </row>
    <row r="269" spans="8:9" ht="12.75">
      <c r="H269" s="4"/>
      <c r="I269" s="4"/>
    </row>
    <row r="270" spans="8:9" ht="12.75">
      <c r="H270" s="4"/>
      <c r="I270" s="4"/>
    </row>
    <row r="271" spans="8:9" ht="12.75">
      <c r="H271" s="4"/>
      <c r="I271" s="4"/>
    </row>
    <row r="272" spans="8:9" ht="12.75">
      <c r="H272" s="4"/>
      <c r="I272" s="4"/>
    </row>
    <row r="273" spans="8:9" ht="12.75">
      <c r="H273" s="4"/>
      <c r="I273" s="4"/>
    </row>
    <row r="274" spans="8:9" ht="12.75">
      <c r="H274" s="4"/>
      <c r="I274" s="4"/>
    </row>
    <row r="275" spans="8:9" ht="12.75">
      <c r="H275" s="4"/>
      <c r="I275" s="4"/>
    </row>
    <row r="276" spans="8:9" ht="12.75">
      <c r="H276" s="4"/>
      <c r="I276" s="4"/>
    </row>
    <row r="277" spans="8:9" ht="12.75">
      <c r="H277" s="4"/>
      <c r="I277" s="4"/>
    </row>
    <row r="278" spans="8:9" ht="12.75">
      <c r="H278" s="4"/>
      <c r="I278" s="4"/>
    </row>
    <row r="279" spans="8:9" ht="12.75">
      <c r="H279" s="4"/>
      <c r="I279" s="4"/>
    </row>
    <row r="280" spans="8:9" ht="12.75">
      <c r="H280" s="4"/>
      <c r="I280" s="4"/>
    </row>
    <row r="281" spans="8:9" ht="12.75">
      <c r="H281" s="4"/>
      <c r="I281" s="4"/>
    </row>
    <row r="282" spans="8:9" ht="12.75">
      <c r="H282" s="4"/>
      <c r="I282" s="4"/>
    </row>
    <row r="283" spans="8:9" ht="12.75">
      <c r="H283" s="4"/>
      <c r="I283" s="4"/>
    </row>
    <row r="284" spans="8:9" ht="12.75">
      <c r="H284" s="4"/>
      <c r="I284" s="4"/>
    </row>
    <row r="285" spans="8:9" ht="12.75">
      <c r="H285" s="4"/>
      <c r="I285" s="4"/>
    </row>
    <row r="286" spans="8:9" ht="12.75">
      <c r="H286" s="4"/>
      <c r="I286" s="4"/>
    </row>
    <row r="287" spans="8:9" ht="12.75">
      <c r="H287" s="4"/>
      <c r="I287" s="4"/>
    </row>
    <row r="288" spans="8:9" ht="12.75">
      <c r="H288" s="4"/>
      <c r="I288" s="4"/>
    </row>
  </sheetData>
  <sheetProtection/>
  <mergeCells count="10">
    <mergeCell ref="A1:I1"/>
    <mergeCell ref="A112:H112"/>
    <mergeCell ref="G120:H120"/>
    <mergeCell ref="A3:A4"/>
    <mergeCell ref="B3:B4"/>
    <mergeCell ref="A61:I61"/>
    <mergeCell ref="C3:E3"/>
    <mergeCell ref="F3:H3"/>
    <mergeCell ref="I3:I4"/>
    <mergeCell ref="A5:I5"/>
  </mergeCells>
  <printOptions/>
  <pageMargins left="0.1968503937007874" right="0.2755905511811024" top="0.4724409448818898" bottom="0.5118110236220472" header="0.5118110236220472" footer="0.5118110236220472"/>
  <pageSetup fitToHeight="0" fitToWidth="1" horizontalDpi="600" verticalDpi="600" orientation="portrait" paperSize="9" scale="53" r:id="rId1"/>
  <rowBreaks count="2" manualBreakCount="2">
    <brk id="69" max="8" man="1"/>
    <brk id="11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8"/>
  <sheetViews>
    <sheetView zoomScale="70" zoomScaleNormal="7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0" sqref="F40:G69"/>
    </sheetView>
  </sheetViews>
  <sheetFormatPr defaultColWidth="9.00390625" defaultRowHeight="12.75"/>
  <cols>
    <col min="1" max="1" width="45.25390625" style="3" customWidth="1"/>
    <col min="2" max="2" width="25.25390625" style="3" customWidth="1"/>
    <col min="3" max="3" width="18.25390625" style="3" customWidth="1"/>
    <col min="4" max="4" width="18.375" style="3" customWidth="1"/>
    <col min="5" max="5" width="15.625" style="3" customWidth="1"/>
    <col min="6" max="6" width="18.75390625" style="3" customWidth="1"/>
    <col min="7" max="7" width="17.375" style="3" customWidth="1"/>
    <col min="8" max="8" width="13.25390625" style="3" customWidth="1"/>
    <col min="9" max="9" width="16.00390625" style="3" customWidth="1"/>
    <col min="10" max="16384" width="9.125" style="3" customWidth="1"/>
  </cols>
  <sheetData>
    <row r="1" spans="1:13" ht="35.25" customHeight="1">
      <c r="A1" s="125" t="s">
        <v>239</v>
      </c>
      <c r="B1" s="125"/>
      <c r="C1" s="125"/>
      <c r="D1" s="125"/>
      <c r="E1" s="125"/>
      <c r="F1" s="125"/>
      <c r="G1" s="125"/>
      <c r="H1" s="125"/>
      <c r="I1" s="126"/>
      <c r="J1" s="8"/>
      <c r="K1" s="8"/>
      <c r="L1" s="8"/>
      <c r="M1" s="8"/>
    </row>
    <row r="2" spans="1:13" ht="18" customHeight="1">
      <c r="A2" s="42"/>
      <c r="B2" s="42"/>
      <c r="C2" s="42"/>
      <c r="D2" s="9"/>
      <c r="E2" s="9"/>
      <c r="F2" s="42"/>
      <c r="G2" s="42"/>
      <c r="H2" s="42"/>
      <c r="I2" s="42"/>
      <c r="J2" s="8"/>
      <c r="K2" s="8"/>
      <c r="L2" s="8"/>
      <c r="M2" s="8"/>
    </row>
    <row r="3" spans="1:9" ht="18.75" customHeight="1">
      <c r="A3" s="134" t="s">
        <v>138</v>
      </c>
      <c r="B3" s="134" t="s">
        <v>52</v>
      </c>
      <c r="C3" s="137" t="s">
        <v>50</v>
      </c>
      <c r="D3" s="137"/>
      <c r="E3" s="137"/>
      <c r="F3" s="127" t="s">
        <v>236</v>
      </c>
      <c r="G3" s="128"/>
      <c r="H3" s="128"/>
      <c r="I3" s="131" t="s">
        <v>47</v>
      </c>
    </row>
    <row r="4" spans="1:9" s="27" customFormat="1" ht="46.5" customHeight="1">
      <c r="A4" s="135"/>
      <c r="B4" s="135"/>
      <c r="C4" s="22" t="s">
        <v>49</v>
      </c>
      <c r="D4" s="22" t="s">
        <v>240</v>
      </c>
      <c r="E4" s="22" t="s">
        <v>48</v>
      </c>
      <c r="F4" s="22" t="s">
        <v>49</v>
      </c>
      <c r="G4" s="22" t="s">
        <v>240</v>
      </c>
      <c r="H4" s="22" t="s">
        <v>48</v>
      </c>
      <c r="I4" s="132"/>
    </row>
    <row r="5" spans="1:9" s="27" customFormat="1" ht="18.75">
      <c r="A5" s="133" t="s">
        <v>0</v>
      </c>
      <c r="B5" s="133"/>
      <c r="C5" s="133"/>
      <c r="D5" s="133"/>
      <c r="E5" s="133"/>
      <c r="F5" s="133"/>
      <c r="G5" s="133"/>
      <c r="H5" s="133"/>
      <c r="I5" s="136"/>
    </row>
    <row r="6" spans="1:9" s="79" customFormat="1" ht="22.5" customHeight="1">
      <c r="A6" s="76" t="s">
        <v>15</v>
      </c>
      <c r="B6" s="77" t="s">
        <v>146</v>
      </c>
      <c r="C6" s="96">
        <f>C7+C9+C11+C13+C16+C18+C21+C24+C27+C29</f>
        <v>171416.00000000006</v>
      </c>
      <c r="D6" s="96">
        <f>D7+D9+D11+D13+D16+D18+D21+D24+D27+D29</f>
        <v>34173</v>
      </c>
      <c r="E6" s="96">
        <f>SUM(D6/C6*100)</f>
        <v>19.93571195220982</v>
      </c>
      <c r="F6" s="96">
        <f>F7+F9+F11+F13+F16+F18+F21+F24+F27+F29</f>
        <v>156036.7</v>
      </c>
      <c r="G6" s="96">
        <f>G7+G9+G11+G13+G16+G18+G21+G24+G27+G29</f>
        <v>33685.600000000006</v>
      </c>
      <c r="H6" s="96">
        <f>SUM(G6/F6*100)</f>
        <v>21.588254558062303</v>
      </c>
      <c r="I6" s="96">
        <f>G6/D6%</f>
        <v>98.57372779679865</v>
      </c>
    </row>
    <row r="7" spans="1:9" s="92" customFormat="1" ht="22.5" customHeight="1">
      <c r="A7" s="76" t="s">
        <v>147</v>
      </c>
      <c r="B7" s="77" t="s">
        <v>148</v>
      </c>
      <c r="C7" s="96">
        <f>C8</f>
        <v>72278.80000000002</v>
      </c>
      <c r="D7" s="96">
        <f aca="true" t="shared" si="0" ref="D7:I7">D8</f>
        <v>14973.199999999997</v>
      </c>
      <c r="E7" s="96">
        <f t="shared" si="0"/>
        <v>20.715894563827835</v>
      </c>
      <c r="F7" s="96">
        <f t="shared" si="0"/>
        <v>70023.90000000002</v>
      </c>
      <c r="G7" s="96">
        <f t="shared" si="0"/>
        <v>15359.600000000006</v>
      </c>
      <c r="H7" s="96">
        <f t="shared" si="0"/>
        <v>21.93479654803574</v>
      </c>
      <c r="I7" s="96">
        <f t="shared" si="0"/>
        <v>102.5806106911015</v>
      </c>
    </row>
    <row r="8" spans="1:9" s="93" customFormat="1" ht="18.75">
      <c r="A8" s="31" t="s">
        <v>3</v>
      </c>
      <c r="B8" s="80" t="s">
        <v>149</v>
      </c>
      <c r="C8" s="23">
        <f>'консолидированный бюджет'!C9-'районный бюджет'!C8</f>
        <v>72278.80000000002</v>
      </c>
      <c r="D8" s="23">
        <f>'консолидированный бюджет'!D9-'районный бюджет'!D8</f>
        <v>14973.199999999997</v>
      </c>
      <c r="E8" s="23">
        <f aca="true" t="shared" si="1" ref="E8:E28">SUM(D8/C8*100)</f>
        <v>20.715894563827835</v>
      </c>
      <c r="F8" s="23">
        <f>'консолидированный бюджет'!F9-'районный бюджет'!F8</f>
        <v>70023.90000000002</v>
      </c>
      <c r="G8" s="23">
        <f>'консолидированный бюджет'!G9-'районный бюджет'!G8</f>
        <v>15359.600000000006</v>
      </c>
      <c r="H8" s="23">
        <f aca="true" t="shared" si="2" ref="H8:H24">SUM(G8/F8*100)</f>
        <v>21.93479654803574</v>
      </c>
      <c r="I8" s="23">
        <f aca="true" t="shared" si="3" ref="I8:I26">G8/D8%</f>
        <v>102.5806106911015</v>
      </c>
    </row>
    <row r="9" spans="1:9" s="94" customFormat="1" ht="66.75" customHeight="1">
      <c r="A9" s="30" t="s">
        <v>150</v>
      </c>
      <c r="B9" s="81" t="s">
        <v>151</v>
      </c>
      <c r="C9" s="96">
        <f>C10</f>
        <v>9978.099999999999</v>
      </c>
      <c r="D9" s="96">
        <f>D10</f>
        <v>2100.8999999999996</v>
      </c>
      <c r="E9" s="96">
        <f t="shared" si="1"/>
        <v>21.05511069241639</v>
      </c>
      <c r="F9" s="96">
        <f>F10</f>
        <v>7093.6</v>
      </c>
      <c r="G9" s="96">
        <f>G10</f>
        <v>2347.3</v>
      </c>
      <c r="H9" s="96">
        <f t="shared" si="2"/>
        <v>33.09039133867148</v>
      </c>
      <c r="I9" s="96">
        <f t="shared" si="3"/>
        <v>111.72830691608361</v>
      </c>
    </row>
    <row r="10" spans="1:9" s="93" customFormat="1" ht="64.5" customHeight="1">
      <c r="A10" s="84" t="s">
        <v>224</v>
      </c>
      <c r="B10" s="80" t="s">
        <v>152</v>
      </c>
      <c r="C10" s="23">
        <f>'консолидированный бюджет'!C11-'районный бюджет'!C10</f>
        <v>9978.099999999999</v>
      </c>
      <c r="D10" s="23">
        <f>'консолидированный бюджет'!D11-'районный бюджет'!D10</f>
        <v>2100.8999999999996</v>
      </c>
      <c r="E10" s="23">
        <f t="shared" si="1"/>
        <v>21.05511069241639</v>
      </c>
      <c r="F10" s="23">
        <f>'консолидированный бюджет'!F11-'районный бюджет'!F10</f>
        <v>7093.6</v>
      </c>
      <c r="G10" s="23">
        <f>'консолидированный бюджет'!G11-'районный бюджет'!G10</f>
        <v>2347.3</v>
      </c>
      <c r="H10" s="23">
        <f t="shared" si="2"/>
        <v>33.09039133867148</v>
      </c>
      <c r="I10" s="23">
        <f t="shared" si="3"/>
        <v>111.72830691608361</v>
      </c>
    </row>
    <row r="11" spans="1:9" s="94" customFormat="1" ht="27.75" customHeight="1">
      <c r="A11" s="30" t="s">
        <v>153</v>
      </c>
      <c r="B11" s="81" t="s">
        <v>154</v>
      </c>
      <c r="C11" s="96">
        <f>SUM(C12:C12)</f>
        <v>3401.3999999999996</v>
      </c>
      <c r="D11" s="96">
        <f>SUM(D12:D12)</f>
        <v>2347.8999999999996</v>
      </c>
      <c r="E11" s="96">
        <f t="shared" si="1"/>
        <v>69.02745928147233</v>
      </c>
      <c r="F11" s="96">
        <f>SUM(F12:F12)</f>
        <v>3454.3999999999996</v>
      </c>
      <c r="G11" s="96">
        <f>SUM(G12:G12)</f>
        <v>1791.2999999999997</v>
      </c>
      <c r="H11" s="96">
        <f t="shared" si="2"/>
        <v>51.85560444650301</v>
      </c>
      <c r="I11" s="96">
        <f t="shared" si="3"/>
        <v>76.2937092721155</v>
      </c>
    </row>
    <row r="12" spans="1:9" s="93" customFormat="1" ht="37.5">
      <c r="A12" s="31" t="s">
        <v>16</v>
      </c>
      <c r="B12" s="80" t="s">
        <v>156</v>
      </c>
      <c r="C12" s="23">
        <f>'консолидированный бюджет'!C14-'районный бюджет'!C13</f>
        <v>3401.3999999999996</v>
      </c>
      <c r="D12" s="23">
        <f>'консолидированный бюджет'!D14-'районный бюджет'!D13</f>
        <v>2347.8999999999996</v>
      </c>
      <c r="E12" s="23">
        <f t="shared" si="1"/>
        <v>69.02745928147233</v>
      </c>
      <c r="F12" s="23">
        <f>'консолидированный бюджет'!F14-'районный бюджет'!F13</f>
        <v>3454.3999999999996</v>
      </c>
      <c r="G12" s="23">
        <f>'консолидированный бюджет'!G14-'районный бюджет'!G13</f>
        <v>1791.2999999999997</v>
      </c>
      <c r="H12" s="23">
        <f t="shared" si="2"/>
        <v>51.85560444650301</v>
      </c>
      <c r="I12" s="23">
        <f t="shared" si="3"/>
        <v>76.2937092721155</v>
      </c>
    </row>
    <row r="13" spans="1:9" s="94" customFormat="1" ht="19.5">
      <c r="A13" s="30" t="s">
        <v>158</v>
      </c>
      <c r="B13" s="81" t="s">
        <v>159</v>
      </c>
      <c r="C13" s="96">
        <f>SUM(C14:C15)</f>
        <v>75728.20000000001</v>
      </c>
      <c r="D13" s="96">
        <f>SUM(D14:D15)</f>
        <v>9570.7</v>
      </c>
      <c r="E13" s="32">
        <f t="shared" si="1"/>
        <v>12.638224597970108</v>
      </c>
      <c r="F13" s="96">
        <f>SUM(F14:F15)</f>
        <v>67166.4</v>
      </c>
      <c r="G13" s="96">
        <f>SUM(G14:G15)</f>
        <v>10540.4</v>
      </c>
      <c r="H13" s="32">
        <f t="shared" si="2"/>
        <v>15.692965530384239</v>
      </c>
      <c r="I13" s="32">
        <f t="shared" si="3"/>
        <v>110.13196526899807</v>
      </c>
    </row>
    <row r="14" spans="1:9" s="93" customFormat="1" ht="18.75">
      <c r="A14" s="31" t="s">
        <v>44</v>
      </c>
      <c r="B14" s="80" t="s">
        <v>160</v>
      </c>
      <c r="C14" s="23">
        <f>'консолидированный бюджет'!C17</f>
        <v>22791.9</v>
      </c>
      <c r="D14" s="23">
        <f>'консолидированный бюджет'!D17</f>
        <v>860.1</v>
      </c>
      <c r="E14" s="23">
        <f t="shared" si="1"/>
        <v>3.7737090808576728</v>
      </c>
      <c r="F14" s="23">
        <f>'консолидированный бюджет'!F17</f>
        <v>19682.5</v>
      </c>
      <c r="G14" s="23">
        <f>'консолидированный бюджет'!G17</f>
        <v>1946.3</v>
      </c>
      <c r="H14" s="23">
        <f t="shared" si="2"/>
        <v>9.888479613870189</v>
      </c>
      <c r="I14" s="23">
        <f t="shared" si="3"/>
        <v>226.28764097197998</v>
      </c>
    </row>
    <row r="15" spans="1:9" s="93" customFormat="1" ht="18.75">
      <c r="A15" s="31" t="s">
        <v>5</v>
      </c>
      <c r="B15" s="80" t="s">
        <v>161</v>
      </c>
      <c r="C15" s="23">
        <f>'консолидированный бюджет'!C18</f>
        <v>52936.3</v>
      </c>
      <c r="D15" s="23">
        <f>'консолидированный бюджет'!D18</f>
        <v>8710.6</v>
      </c>
      <c r="E15" s="23">
        <f t="shared" si="1"/>
        <v>16.45487123202793</v>
      </c>
      <c r="F15" s="23">
        <f>'консолидированный бюджет'!F18</f>
        <v>47483.9</v>
      </c>
      <c r="G15" s="23">
        <f>'консолидированный бюджет'!G18</f>
        <v>8594.1</v>
      </c>
      <c r="H15" s="23">
        <f t="shared" si="2"/>
        <v>18.0989767057887</v>
      </c>
      <c r="I15" s="23">
        <f t="shared" si="3"/>
        <v>98.66254907813467</v>
      </c>
    </row>
    <row r="16" spans="1:9" s="94" customFormat="1" ht="19.5">
      <c r="A16" s="30" t="s">
        <v>4</v>
      </c>
      <c r="B16" s="81" t="s">
        <v>162</v>
      </c>
      <c r="C16" s="96">
        <f>SUM(C17:C17)</f>
        <v>138.1</v>
      </c>
      <c r="D16" s="96">
        <f>SUM(D17:D17)</f>
        <v>0</v>
      </c>
      <c r="E16" s="96">
        <f t="shared" si="1"/>
        <v>0</v>
      </c>
      <c r="F16" s="96">
        <f>SUM(F17:F17)</f>
        <v>24.3</v>
      </c>
      <c r="G16" s="96">
        <f>SUM(G17:G17)</f>
        <v>1.8</v>
      </c>
      <c r="H16" s="96">
        <f>SUM(G16/F16*100)</f>
        <v>7.4074074074074066</v>
      </c>
      <c r="I16" s="96" t="e">
        <f>G16/D16%</f>
        <v>#DIV/0!</v>
      </c>
    </row>
    <row r="17" spans="1:9" s="93" customFormat="1" ht="112.5">
      <c r="A17" s="84" t="s">
        <v>226</v>
      </c>
      <c r="B17" s="80" t="s">
        <v>164</v>
      </c>
      <c r="C17" s="97">
        <f>'консолидированный бюджет'!C21</f>
        <v>138.1</v>
      </c>
      <c r="D17" s="97">
        <f>'консолидированный бюджет'!D21</f>
        <v>0</v>
      </c>
      <c r="E17" s="23">
        <f>SUM(D17/C17*100)</f>
        <v>0</v>
      </c>
      <c r="F17" s="97">
        <f>'консолидированный бюджет'!F21</f>
        <v>24.3</v>
      </c>
      <c r="G17" s="97">
        <f>'консолидированный бюджет'!G21</f>
        <v>1.8</v>
      </c>
      <c r="H17" s="23">
        <f>SUM(G17/F17*100)</f>
        <v>7.4074074074074066</v>
      </c>
      <c r="I17" s="23" t="e">
        <f>G17/D17%</f>
        <v>#DIV/0!</v>
      </c>
    </row>
    <row r="18" spans="1:9" s="94" customFormat="1" ht="45.75" customHeight="1">
      <c r="A18" s="30" t="s">
        <v>10</v>
      </c>
      <c r="B18" s="81" t="s">
        <v>171</v>
      </c>
      <c r="C18" s="96">
        <f>SUM(C19:C20)</f>
        <v>6002.500000000001</v>
      </c>
      <c r="D18" s="96">
        <f>SUM(D19:D20)</f>
        <v>1191.1999999999998</v>
      </c>
      <c r="E18" s="96">
        <f t="shared" si="1"/>
        <v>19.845064556434814</v>
      </c>
      <c r="F18" s="96">
        <f>SUM(F19:F20)</f>
        <v>6084.9000000000015</v>
      </c>
      <c r="G18" s="96">
        <f>SUM(G19:G20)</f>
        <v>879.1</v>
      </c>
      <c r="H18" s="96">
        <f t="shared" si="2"/>
        <v>14.447238245492938</v>
      </c>
      <c r="I18" s="96">
        <f t="shared" si="3"/>
        <v>73.79952988582943</v>
      </c>
    </row>
    <row r="19" spans="1:9" s="93" customFormat="1" ht="206.25">
      <c r="A19" s="84" t="s">
        <v>172</v>
      </c>
      <c r="B19" s="80" t="s">
        <v>173</v>
      </c>
      <c r="C19" s="23">
        <f>'консолидированный бюджет'!C28-'районный бюджет'!C23</f>
        <v>5995.200000000001</v>
      </c>
      <c r="D19" s="23">
        <f>'консолидированный бюджет'!D28-'районный бюджет'!D23</f>
        <v>1183.5</v>
      </c>
      <c r="E19" s="23">
        <f t="shared" si="1"/>
        <v>19.740792634107287</v>
      </c>
      <c r="F19" s="23">
        <f>'консолидированный бюджет'!F28-'районный бюджет'!F23</f>
        <v>6044.9000000000015</v>
      </c>
      <c r="G19" s="23">
        <f>'консолидированный бюджет'!G28-'районный бюджет'!G23</f>
        <v>863</v>
      </c>
      <c r="H19" s="23">
        <f t="shared" si="2"/>
        <v>14.276497543383677</v>
      </c>
      <c r="I19" s="23">
        <f t="shared" si="3"/>
        <v>72.91930713983946</v>
      </c>
    </row>
    <row r="20" spans="1:9" s="93" customFormat="1" ht="168.75">
      <c r="A20" s="84" t="s">
        <v>176</v>
      </c>
      <c r="B20" s="80" t="s">
        <v>177</v>
      </c>
      <c r="C20" s="23">
        <f>'консолидированный бюджет'!C30-'районный бюджет'!C25</f>
        <v>7.300000000000182</v>
      </c>
      <c r="D20" s="23">
        <f>'консолидированный бюджет'!D30-'районный бюджет'!D25</f>
        <v>7.699999999999932</v>
      </c>
      <c r="E20" s="23"/>
      <c r="F20" s="23">
        <f>'консолидированный бюджет'!F30-'районный бюджет'!F25</f>
        <v>40</v>
      </c>
      <c r="G20" s="23">
        <f>'консолидированный бюджет'!G30-'районный бюджет'!G25</f>
        <v>16.100000000000023</v>
      </c>
      <c r="H20" s="23">
        <f>SUM(G20/F20*100)</f>
        <v>40.25000000000006</v>
      </c>
      <c r="I20" s="23">
        <f>G20/D20%</f>
        <v>209.09090909091123</v>
      </c>
    </row>
    <row r="21" spans="1:9" s="94" customFormat="1" ht="57.75" customHeight="1">
      <c r="A21" s="87" t="s">
        <v>181</v>
      </c>
      <c r="B21" s="81" t="s">
        <v>182</v>
      </c>
      <c r="C21" s="96">
        <f>SUM(C22:C23)</f>
        <v>0</v>
      </c>
      <c r="D21" s="96">
        <f>SUM(D22:D23)</f>
        <v>0</v>
      </c>
      <c r="E21" s="96"/>
      <c r="F21" s="96">
        <f>SUM(F22:F23)</f>
        <v>0</v>
      </c>
      <c r="G21" s="96">
        <f>SUM(G22:G23)</f>
        <v>17.299999999999997</v>
      </c>
      <c r="H21" s="96"/>
      <c r="I21" s="96"/>
    </row>
    <row r="22" spans="1:9" s="93" customFormat="1" ht="18.75" customHeight="1">
      <c r="A22" s="31" t="s">
        <v>6</v>
      </c>
      <c r="B22" s="80" t="s">
        <v>183</v>
      </c>
      <c r="C22" s="23">
        <f>'консолидированный бюджет'!C34-'районный бюджет'!C29</f>
        <v>0</v>
      </c>
      <c r="D22" s="23">
        <v>0</v>
      </c>
      <c r="E22" s="23"/>
      <c r="F22" s="23">
        <f>'консолидированный бюджет'!F34-'районный бюджет'!F29</f>
        <v>0</v>
      </c>
      <c r="G22" s="23">
        <f>'консолидированный бюджет'!G34-'районный бюджет'!G29</f>
        <v>0</v>
      </c>
      <c r="H22" s="23"/>
      <c r="I22" s="23"/>
    </row>
    <row r="23" spans="1:9" s="93" customFormat="1" ht="36" customHeight="1">
      <c r="A23" s="31" t="s">
        <v>184</v>
      </c>
      <c r="B23" s="80" t="s">
        <v>185</v>
      </c>
      <c r="C23" s="23">
        <f>'консолидированный бюджет'!C35-'районный бюджет'!C30</f>
        <v>0</v>
      </c>
      <c r="D23" s="23">
        <f>'консолидированный бюджет'!D35-'районный бюджет'!D30</f>
        <v>0</v>
      </c>
      <c r="E23" s="23"/>
      <c r="F23" s="23">
        <f>'консолидированный бюджет'!F35-'районный бюджет'!F30</f>
        <v>0</v>
      </c>
      <c r="G23" s="23">
        <f>'консолидированный бюджет'!G35-'районный бюджет'!G30</f>
        <v>17.299999999999997</v>
      </c>
      <c r="H23" s="23"/>
      <c r="I23" s="23"/>
    </row>
    <row r="24" spans="1:9" s="95" customFormat="1" ht="37.5" customHeight="1">
      <c r="A24" s="30" t="s">
        <v>7</v>
      </c>
      <c r="B24" s="81" t="s">
        <v>186</v>
      </c>
      <c r="C24" s="96">
        <f>SUM(C25:C26)</f>
        <v>3868.699999999999</v>
      </c>
      <c r="D24" s="96">
        <f>SUM(D25:D26)</f>
        <v>3952</v>
      </c>
      <c r="E24" s="96">
        <f t="shared" si="1"/>
        <v>102.15317807015279</v>
      </c>
      <c r="F24" s="96">
        <f>SUM(F25:F26)</f>
        <v>2100</v>
      </c>
      <c r="G24" s="96">
        <f>SUM(G25:G26)</f>
        <v>2645.5</v>
      </c>
      <c r="H24" s="96">
        <f t="shared" si="2"/>
        <v>125.97619047619048</v>
      </c>
      <c r="I24" s="96">
        <f t="shared" si="3"/>
        <v>66.9407894736842</v>
      </c>
    </row>
    <row r="25" spans="1:9" s="93" customFormat="1" ht="162.75" customHeight="1">
      <c r="A25" s="84" t="s">
        <v>187</v>
      </c>
      <c r="B25" s="80" t="s">
        <v>188</v>
      </c>
      <c r="C25" s="23">
        <f>'консолидированный бюджет'!C38-'районный бюджет'!C33</f>
        <v>0</v>
      </c>
      <c r="D25" s="23">
        <f>'консолидированный бюджет'!D38-'районный бюджет'!D33</f>
        <v>0</v>
      </c>
      <c r="E25" s="23" t="e">
        <f t="shared" si="1"/>
        <v>#DIV/0!</v>
      </c>
      <c r="F25" s="23">
        <f>'консолидированный бюджет'!F38-'районный бюджет'!F33</f>
        <v>0</v>
      </c>
      <c r="G25" s="23">
        <f>'консолидированный бюджет'!G38-'районный бюджет'!G33</f>
        <v>0</v>
      </c>
      <c r="H25" s="23"/>
      <c r="I25" s="23" t="e">
        <f t="shared" si="3"/>
        <v>#DIV/0!</v>
      </c>
    </row>
    <row r="26" spans="1:9" s="93" customFormat="1" ht="77.25" customHeight="1">
      <c r="A26" s="84" t="s">
        <v>189</v>
      </c>
      <c r="B26" s="80" t="s">
        <v>190</v>
      </c>
      <c r="C26" s="23">
        <f>'консолидированный бюджет'!C39-'районный бюджет'!C34</f>
        <v>3868.699999999999</v>
      </c>
      <c r="D26" s="23">
        <f>'консолидированный бюджет'!D39-'районный бюджет'!D34</f>
        <v>3952</v>
      </c>
      <c r="E26" s="23">
        <f t="shared" si="1"/>
        <v>102.15317807015279</v>
      </c>
      <c r="F26" s="23">
        <f>'консолидированный бюджет'!F39-'районный бюджет'!F34</f>
        <v>2100</v>
      </c>
      <c r="G26" s="23">
        <f>'консолидированный бюджет'!G39-'районный бюджет'!G34</f>
        <v>2645.5</v>
      </c>
      <c r="H26" s="23">
        <f>SUM(G26/F26*100)</f>
        <v>125.97619047619048</v>
      </c>
      <c r="I26" s="23">
        <f t="shared" si="3"/>
        <v>66.9407894736842</v>
      </c>
    </row>
    <row r="27" spans="1:9" s="95" customFormat="1" ht="46.5" customHeight="1">
      <c r="A27" s="30" t="s">
        <v>38</v>
      </c>
      <c r="B27" s="81" t="s">
        <v>194</v>
      </c>
      <c r="C27" s="96">
        <f>SUM(C28:C28)</f>
        <v>20.199999999999818</v>
      </c>
      <c r="D27" s="96">
        <f>SUM(D28:D28)</f>
        <v>20.200000000000045</v>
      </c>
      <c r="E27" s="23">
        <f t="shared" si="1"/>
        <v>100.00000000000114</v>
      </c>
      <c r="F27" s="96">
        <f>SUM(F28:F28)</f>
        <v>89.19999999999982</v>
      </c>
      <c r="G27" s="96">
        <f>SUM(G28:G28)</f>
        <v>105.29999999999995</v>
      </c>
      <c r="H27" s="23">
        <f>SUM(G27/F27*100)</f>
        <v>118.04932735426029</v>
      </c>
      <c r="I27" s="23">
        <f aca="true" t="shared" si="4" ref="I27:I35">G27/D27%</f>
        <v>521.2871287128698</v>
      </c>
    </row>
    <row r="28" spans="1:9" s="93" customFormat="1" ht="56.25">
      <c r="A28" s="84" t="s">
        <v>215</v>
      </c>
      <c r="B28" s="91" t="s">
        <v>216</v>
      </c>
      <c r="C28" s="23">
        <f>'консолидированный бюджет'!C54-'районный бюджет'!C49</f>
        <v>20.199999999999818</v>
      </c>
      <c r="D28" s="23">
        <f>'консолидированный бюджет'!D54-'районный бюджет'!D49</f>
        <v>20.200000000000045</v>
      </c>
      <c r="E28" s="23">
        <f t="shared" si="1"/>
        <v>100.00000000000114</v>
      </c>
      <c r="F28" s="23">
        <f>'консолидированный бюджет'!F54-'районный бюджет'!F49</f>
        <v>89.19999999999982</v>
      </c>
      <c r="G28" s="23">
        <f>'консолидированный бюджет'!G54-'районный бюджет'!G49</f>
        <v>105.29999999999995</v>
      </c>
      <c r="H28" s="23">
        <f>SUM(G28/F28*100)</f>
        <v>118.04932735426029</v>
      </c>
      <c r="I28" s="23">
        <f t="shared" si="4"/>
        <v>521.2871287128698</v>
      </c>
    </row>
    <row r="29" spans="1:9" s="94" customFormat="1" ht="19.5">
      <c r="A29" s="30" t="s">
        <v>8</v>
      </c>
      <c r="B29" s="81" t="s">
        <v>217</v>
      </c>
      <c r="C29" s="96">
        <f>C30</f>
        <v>0</v>
      </c>
      <c r="D29" s="23">
        <f>D30</f>
        <v>16.9</v>
      </c>
      <c r="E29" s="23"/>
      <c r="F29" s="96">
        <f>F30</f>
        <v>0</v>
      </c>
      <c r="G29" s="23">
        <f>'консолидированный бюджет'!G55-'районный бюджет'!G50</f>
        <v>-2</v>
      </c>
      <c r="H29" s="23"/>
      <c r="I29" s="23">
        <f t="shared" si="4"/>
        <v>-11.83431952662722</v>
      </c>
    </row>
    <row r="30" spans="1:9" s="93" customFormat="1" ht="18.75">
      <c r="A30" s="31" t="s">
        <v>218</v>
      </c>
      <c r="B30" s="80" t="s">
        <v>219</v>
      </c>
      <c r="C30" s="23">
        <v>0</v>
      </c>
      <c r="D30" s="23">
        <v>16.9</v>
      </c>
      <c r="E30" s="23"/>
      <c r="F30" s="23">
        <f>'консолидированный бюджет'!F57-'районный бюджет'!F51</f>
        <v>0</v>
      </c>
      <c r="G30" s="23">
        <f>'консолидированный бюджет'!G56-'районный бюджет'!G51</f>
        <v>-2</v>
      </c>
      <c r="H30" s="23"/>
      <c r="I30" s="23">
        <f t="shared" si="4"/>
        <v>-11.83431952662722</v>
      </c>
    </row>
    <row r="31" spans="1:9" s="27" customFormat="1" ht="20.25" customHeight="1">
      <c r="A31" s="71" t="s">
        <v>1</v>
      </c>
      <c r="B31" s="70" t="s">
        <v>131</v>
      </c>
      <c r="C31" s="32">
        <f>SUM(C32:C37)</f>
        <v>7145.8</v>
      </c>
      <c r="D31" s="32">
        <f>SUM(D32:D37)</f>
        <v>1399</v>
      </c>
      <c r="E31" s="32">
        <f>SUM(D31/C31*100)</f>
        <v>19.57793389123681</v>
      </c>
      <c r="F31" s="32">
        <f>SUM(F32:F37)</f>
        <v>12049</v>
      </c>
      <c r="G31" s="32">
        <f>SUM(G32:G37)</f>
        <v>1523.2</v>
      </c>
      <c r="H31" s="32">
        <f>SUM(G31/F31*100)</f>
        <v>12.641713005228649</v>
      </c>
      <c r="I31" s="32">
        <f t="shared" si="4"/>
        <v>108.87776983559685</v>
      </c>
    </row>
    <row r="32" spans="1:9" s="27" customFormat="1" ht="18.75">
      <c r="A32" s="31" t="s">
        <v>41</v>
      </c>
      <c r="B32" s="47" t="s">
        <v>132</v>
      </c>
      <c r="C32" s="72">
        <v>4440.3</v>
      </c>
      <c r="D32" s="23">
        <v>1056</v>
      </c>
      <c r="E32" s="23">
        <v>4176.8</v>
      </c>
      <c r="F32" s="23">
        <v>4624.5</v>
      </c>
      <c r="G32" s="23">
        <v>1098</v>
      </c>
      <c r="H32" s="32">
        <f>SUM(G32/F32*100)</f>
        <v>23.743107362958156</v>
      </c>
      <c r="I32" s="23">
        <f t="shared" si="4"/>
        <v>103.97727272727272</v>
      </c>
    </row>
    <row r="33" spans="1:9" s="27" customFormat="1" ht="18.75">
      <c r="A33" s="31" t="s">
        <v>42</v>
      </c>
      <c r="B33" s="47" t="s">
        <v>134</v>
      </c>
      <c r="C33" s="72">
        <v>1915</v>
      </c>
      <c r="D33" s="23">
        <v>343</v>
      </c>
      <c r="E33" s="23">
        <v>1741.5</v>
      </c>
      <c r="F33" s="23">
        <v>1877.5</v>
      </c>
      <c r="G33" s="23">
        <v>319.9</v>
      </c>
      <c r="H33" s="32">
        <f>SUM(G33/F33*100)</f>
        <v>17.03861517976032</v>
      </c>
      <c r="I33" s="23">
        <f t="shared" si="4"/>
        <v>93.26530612244896</v>
      </c>
    </row>
    <row r="34" spans="1:9" s="27" customFormat="1" ht="18.75">
      <c r="A34" s="31" t="s">
        <v>12</v>
      </c>
      <c r="B34" s="47" t="s">
        <v>135</v>
      </c>
      <c r="C34" s="72">
        <v>790.5</v>
      </c>
      <c r="D34" s="23">
        <v>0</v>
      </c>
      <c r="E34" s="23">
        <v>6315.2</v>
      </c>
      <c r="F34" s="23">
        <v>5631</v>
      </c>
      <c r="G34" s="23">
        <v>189.3</v>
      </c>
      <c r="H34" s="32">
        <f>SUM(G34/F34*100)</f>
        <v>3.3617474693660094</v>
      </c>
      <c r="I34" s="23" t="e">
        <f t="shared" si="4"/>
        <v>#DIV/0!</v>
      </c>
    </row>
    <row r="35" spans="1:9" s="27" customFormat="1" ht="18.75">
      <c r="A35" s="31" t="s">
        <v>14</v>
      </c>
      <c r="B35" s="47" t="s">
        <v>145</v>
      </c>
      <c r="C35" s="72">
        <v>0</v>
      </c>
      <c r="D35" s="23">
        <v>0</v>
      </c>
      <c r="E35" s="23">
        <v>60</v>
      </c>
      <c r="F35" s="23"/>
      <c r="G35" s="23"/>
      <c r="H35" s="32"/>
      <c r="I35" s="23" t="e">
        <f t="shared" si="4"/>
        <v>#DIV/0!</v>
      </c>
    </row>
    <row r="36" spans="1:9" s="27" customFormat="1" ht="37.5">
      <c r="A36" s="11" t="s">
        <v>17</v>
      </c>
      <c r="B36" s="47" t="s">
        <v>136</v>
      </c>
      <c r="C36" s="72">
        <v>0</v>
      </c>
      <c r="D36" s="23">
        <v>0</v>
      </c>
      <c r="E36" s="23"/>
      <c r="F36" s="23">
        <v>20.6</v>
      </c>
      <c r="G36" s="23">
        <v>20.6</v>
      </c>
      <c r="H36" s="32">
        <f>SUM(G36/F36*100)</f>
        <v>100</v>
      </c>
      <c r="I36" s="23"/>
    </row>
    <row r="37" spans="1:9" s="27" customFormat="1" ht="37.5">
      <c r="A37" s="11" t="s">
        <v>13</v>
      </c>
      <c r="B37" s="47" t="s">
        <v>137</v>
      </c>
      <c r="C37" s="72">
        <v>0</v>
      </c>
      <c r="D37" s="23">
        <v>0</v>
      </c>
      <c r="E37" s="23"/>
      <c r="F37" s="23">
        <v>-104.6</v>
      </c>
      <c r="G37" s="23">
        <v>-104.6</v>
      </c>
      <c r="H37" s="23">
        <f>SUM(G37/F37*100)</f>
        <v>100</v>
      </c>
      <c r="I37" s="23" t="e">
        <f>G37/D37%</f>
        <v>#DIV/0!</v>
      </c>
    </row>
    <row r="38" spans="1:9" s="27" customFormat="1" ht="18.75">
      <c r="A38" s="29" t="s">
        <v>28</v>
      </c>
      <c r="B38" s="29"/>
      <c r="C38" s="116">
        <f>SUM(C6+C31)</f>
        <v>178561.80000000005</v>
      </c>
      <c r="D38" s="116">
        <f>SUM(D6+D31)</f>
        <v>35572</v>
      </c>
      <c r="E38" s="32">
        <f>SUM(D38/C38*100)</f>
        <v>19.921394161573186</v>
      </c>
      <c r="F38" s="116">
        <f>SUM(F6+F31)</f>
        <v>168085.7</v>
      </c>
      <c r="G38" s="116">
        <f>SUM(G6+G31)</f>
        <v>35208.8</v>
      </c>
      <c r="H38" s="32">
        <f>SUM(G38/F38*100)</f>
        <v>20.946933617791398</v>
      </c>
      <c r="I38" s="32">
        <f>G38/D38%</f>
        <v>98.97897222534577</v>
      </c>
    </row>
    <row r="39" spans="1:9" s="27" customFormat="1" ht="18.75">
      <c r="A39" s="133" t="s">
        <v>2</v>
      </c>
      <c r="B39" s="133"/>
      <c r="C39" s="133"/>
      <c r="D39" s="133"/>
      <c r="E39" s="133"/>
      <c r="F39" s="133"/>
      <c r="G39" s="133"/>
      <c r="H39" s="133"/>
      <c r="I39" s="136"/>
    </row>
    <row r="40" spans="1:9" s="27" customFormat="1" ht="18.75">
      <c r="A40" s="49" t="s">
        <v>18</v>
      </c>
      <c r="B40" s="50" t="s">
        <v>53</v>
      </c>
      <c r="C40" s="74">
        <f>SUM(C41:C46)</f>
        <v>48175.4</v>
      </c>
      <c r="D40" s="74">
        <f>SUM(D41:D46)</f>
        <v>9520.199999999999</v>
      </c>
      <c r="E40" s="64">
        <f>SUM(D40/C40*100)</f>
        <v>19.761538046388818</v>
      </c>
      <c r="F40" s="64">
        <f>SUM(F41:F46)</f>
        <v>49668.2</v>
      </c>
      <c r="G40" s="64">
        <f>SUM(G41:G46)</f>
        <v>8691.7</v>
      </c>
      <c r="H40" s="64">
        <f>SUM(G40/F40*100)</f>
        <v>17.499526860244586</v>
      </c>
      <c r="I40" s="64">
        <f>G40/D40%</f>
        <v>91.29745173420729</v>
      </c>
    </row>
    <row r="41" spans="1:9" s="27" customFormat="1" ht="75">
      <c r="A41" s="14" t="s">
        <v>54</v>
      </c>
      <c r="B41" s="53" t="s">
        <v>55</v>
      </c>
      <c r="C41" s="107">
        <v>4968.1</v>
      </c>
      <c r="D41" s="107">
        <v>935.3</v>
      </c>
      <c r="E41" s="57">
        <f>SUM(D41/C41*100)</f>
        <v>18.826110585535716</v>
      </c>
      <c r="F41" s="105">
        <v>8667.8</v>
      </c>
      <c r="G41" s="108">
        <v>1526.3</v>
      </c>
      <c r="H41" s="57">
        <f>SUM(G41/F41*100)</f>
        <v>17.6088511502342</v>
      </c>
      <c r="I41" s="57">
        <f>G41/D41%</f>
        <v>163.18828183470544</v>
      </c>
    </row>
    <row r="42" spans="1:9" s="27" customFormat="1" ht="93.75" customHeight="1">
      <c r="A42" s="14" t="s">
        <v>56</v>
      </c>
      <c r="B42" s="53" t="s">
        <v>57</v>
      </c>
      <c r="C42" s="107">
        <v>3415.2</v>
      </c>
      <c r="D42" s="107">
        <v>710.9</v>
      </c>
      <c r="E42" s="57">
        <f>SUM(D42/C42*100)</f>
        <v>20.815764816116186</v>
      </c>
      <c r="F42" s="105">
        <v>4195.5</v>
      </c>
      <c r="G42" s="108">
        <v>764.5</v>
      </c>
      <c r="H42" s="57">
        <f>SUM(G42/F42*100)</f>
        <v>18.221904421403885</v>
      </c>
      <c r="I42" s="57">
        <f>G42/D42%</f>
        <v>107.53973835982558</v>
      </c>
    </row>
    <row r="43" spans="1:9" s="27" customFormat="1" ht="112.5">
      <c r="A43" s="14" t="s">
        <v>58</v>
      </c>
      <c r="B43" s="53" t="s">
        <v>59</v>
      </c>
      <c r="C43" s="107">
        <v>32378.4</v>
      </c>
      <c r="D43" s="107">
        <v>6447.9</v>
      </c>
      <c r="E43" s="57">
        <f>SUM(D43/C43*100)</f>
        <v>19.914202060633013</v>
      </c>
      <c r="F43" s="105">
        <v>28579.4</v>
      </c>
      <c r="G43" s="108">
        <v>4988.3</v>
      </c>
      <c r="H43" s="57">
        <f>SUM(G43/F43*100)</f>
        <v>17.454180283700847</v>
      </c>
      <c r="I43" s="57">
        <f>G43/D43%</f>
        <v>77.36317250577707</v>
      </c>
    </row>
    <row r="44" spans="1:9" s="27" customFormat="1" ht="36" customHeight="1">
      <c r="A44" s="14" t="s">
        <v>62</v>
      </c>
      <c r="B44" s="53" t="s">
        <v>63</v>
      </c>
      <c r="C44" s="107">
        <v>1021.3</v>
      </c>
      <c r="D44" s="107">
        <v>0</v>
      </c>
      <c r="E44" s="57"/>
      <c r="F44" s="105">
        <v>344.1</v>
      </c>
      <c r="G44" s="108">
        <v>47.8</v>
      </c>
      <c r="H44" s="57">
        <f aca="true" t="shared" si="5" ref="H44:H53">SUM(G44/F44*100)</f>
        <v>13.89131066550421</v>
      </c>
      <c r="I44" s="57"/>
    </row>
    <row r="45" spans="1:9" s="27" customFormat="1" ht="18.75">
      <c r="A45" s="14" t="s">
        <v>64</v>
      </c>
      <c r="B45" s="53" t="s">
        <v>65</v>
      </c>
      <c r="C45" s="107">
        <v>1026</v>
      </c>
      <c r="D45" s="107">
        <v>0</v>
      </c>
      <c r="E45" s="57">
        <f aca="true" t="shared" si="6" ref="E45:E50">SUM(D45/C45*100)</f>
        <v>0</v>
      </c>
      <c r="F45" s="105">
        <v>1084</v>
      </c>
      <c r="G45" s="108">
        <v>0</v>
      </c>
      <c r="H45" s="57">
        <f t="shared" si="5"/>
        <v>0</v>
      </c>
      <c r="I45" s="57"/>
    </row>
    <row r="46" spans="1:9" s="27" customFormat="1" ht="35.25" customHeight="1">
      <c r="A46" s="14" t="s">
        <v>66</v>
      </c>
      <c r="B46" s="53" t="s">
        <v>67</v>
      </c>
      <c r="C46" s="117">
        <v>5366.4</v>
      </c>
      <c r="D46" s="107">
        <v>1426.1</v>
      </c>
      <c r="E46" s="57">
        <f t="shared" si="6"/>
        <v>26.57461240310078</v>
      </c>
      <c r="F46" s="105">
        <v>6797.4</v>
      </c>
      <c r="G46" s="108">
        <v>1364.8</v>
      </c>
      <c r="H46" s="57">
        <f t="shared" si="5"/>
        <v>20.078265219054344</v>
      </c>
      <c r="I46" s="57">
        <f aca="true" t="shared" si="7" ref="I46:I53">G46/D46%</f>
        <v>95.70156370521002</v>
      </c>
    </row>
    <row r="47" spans="1:9" s="27" customFormat="1" ht="23.25" customHeight="1">
      <c r="A47" s="49" t="s">
        <v>19</v>
      </c>
      <c r="B47" s="56" t="s">
        <v>68</v>
      </c>
      <c r="C47" s="74">
        <f>SUM(C48)</f>
        <v>1915</v>
      </c>
      <c r="D47" s="74">
        <f>SUM(D48)</f>
        <v>343</v>
      </c>
      <c r="E47" s="64">
        <f t="shared" si="6"/>
        <v>17.911227154046998</v>
      </c>
      <c r="F47" s="74">
        <f>SUM(F48)</f>
        <v>1877.5</v>
      </c>
      <c r="G47" s="74">
        <f>SUM(G48)</f>
        <v>319.9</v>
      </c>
      <c r="H47" s="32">
        <f>SUM(G47/F47*100)</f>
        <v>17.03861517976032</v>
      </c>
      <c r="I47" s="32">
        <f>G47/D47%</f>
        <v>93.26530612244896</v>
      </c>
    </row>
    <row r="48" spans="1:9" s="27" customFormat="1" ht="35.25" customHeight="1">
      <c r="A48" s="58" t="s">
        <v>69</v>
      </c>
      <c r="B48" s="59" t="s">
        <v>70</v>
      </c>
      <c r="C48" s="105">
        <v>1915</v>
      </c>
      <c r="D48" s="105">
        <v>343</v>
      </c>
      <c r="E48" s="57">
        <f t="shared" si="6"/>
        <v>17.911227154046998</v>
      </c>
      <c r="F48" s="105">
        <v>1877.5</v>
      </c>
      <c r="G48" s="108">
        <v>319.9</v>
      </c>
      <c r="H48" s="57">
        <f>SUM(G48/F48*100)</f>
        <v>17.03861517976032</v>
      </c>
      <c r="I48" s="57">
        <f>G48/D48%</f>
        <v>93.26530612244896</v>
      </c>
    </row>
    <row r="49" spans="1:9" s="27" customFormat="1" ht="36.75" customHeight="1">
      <c r="A49" s="49" t="s">
        <v>20</v>
      </c>
      <c r="B49" s="56" t="s">
        <v>71</v>
      </c>
      <c r="C49" s="64">
        <f>SUM(C50:C51)</f>
        <v>2571.4</v>
      </c>
      <c r="D49" s="64">
        <f>SUM(D50:D51)</f>
        <v>601.4</v>
      </c>
      <c r="E49" s="64">
        <f t="shared" si="6"/>
        <v>23.38803764486272</v>
      </c>
      <c r="F49" s="64">
        <f>SUM(F50:F51)</f>
        <v>2833.9</v>
      </c>
      <c r="G49" s="64">
        <f>SUM(G50:G51)</f>
        <v>623.8</v>
      </c>
      <c r="H49" s="32">
        <f t="shared" si="5"/>
        <v>22.012068174600373</v>
      </c>
      <c r="I49" s="32">
        <f t="shared" si="7"/>
        <v>103.7246425008314</v>
      </c>
    </row>
    <row r="50" spans="1:9" s="27" customFormat="1" ht="39" customHeight="1">
      <c r="A50" s="58" t="s">
        <v>72</v>
      </c>
      <c r="B50" s="59" t="s">
        <v>73</v>
      </c>
      <c r="C50" s="105">
        <v>2088.4</v>
      </c>
      <c r="D50" s="107">
        <v>520.4</v>
      </c>
      <c r="E50" s="57">
        <f t="shared" si="6"/>
        <v>24.918597969737597</v>
      </c>
      <c r="F50" s="105">
        <v>2118.4</v>
      </c>
      <c r="G50" s="108">
        <v>527.9</v>
      </c>
      <c r="H50" s="57">
        <f t="shared" si="5"/>
        <v>24.919750755287005</v>
      </c>
      <c r="I50" s="57">
        <f t="shared" si="7"/>
        <v>101.44119907763259</v>
      </c>
    </row>
    <row r="51" spans="1:9" s="27" customFormat="1" ht="24" customHeight="1">
      <c r="A51" s="58" t="s">
        <v>74</v>
      </c>
      <c r="B51" s="59" t="s">
        <v>75</v>
      </c>
      <c r="C51" s="105">
        <v>483</v>
      </c>
      <c r="D51" s="107">
        <v>81</v>
      </c>
      <c r="E51" s="57"/>
      <c r="F51" s="105">
        <v>715.5</v>
      </c>
      <c r="G51" s="108">
        <v>95.9</v>
      </c>
      <c r="H51" s="57"/>
      <c r="I51" s="57">
        <f t="shared" si="7"/>
        <v>118.39506172839506</v>
      </c>
    </row>
    <row r="52" spans="1:9" s="27" customFormat="1" ht="20.25" customHeight="1">
      <c r="A52" s="49" t="s">
        <v>21</v>
      </c>
      <c r="B52" s="56" t="s">
        <v>76</v>
      </c>
      <c r="C52" s="64">
        <f>SUM(C53:C55)</f>
        <v>40653.1</v>
      </c>
      <c r="D52" s="64">
        <f>SUM(D53:D55)</f>
        <v>3830.4</v>
      </c>
      <c r="E52" s="64">
        <f>SUM(D52/C52*100)</f>
        <v>9.422159687699095</v>
      </c>
      <c r="F52" s="64">
        <f>SUM(F53:F55)</f>
        <v>47318.3</v>
      </c>
      <c r="G52" s="64">
        <f>SUM(G53:G55)</f>
        <v>2994.3</v>
      </c>
      <c r="H52" s="64">
        <f t="shared" si="5"/>
        <v>6.327995722585131</v>
      </c>
      <c r="I52" s="64">
        <f t="shared" si="7"/>
        <v>78.171992481203</v>
      </c>
    </row>
    <row r="53" spans="1:9" s="27" customFormat="1" ht="20.25" customHeight="1">
      <c r="A53" s="14" t="s">
        <v>82</v>
      </c>
      <c r="B53" s="53" t="s">
        <v>83</v>
      </c>
      <c r="C53" s="105">
        <v>35</v>
      </c>
      <c r="D53" s="107">
        <v>0</v>
      </c>
      <c r="E53" s="57">
        <f aca="true" t="shared" si="8" ref="E53:E59">SUM(D53/C53*100)</f>
        <v>0</v>
      </c>
      <c r="F53" s="105"/>
      <c r="G53" s="108"/>
      <c r="H53" s="57" t="e">
        <f t="shared" si="5"/>
        <v>#DIV/0!</v>
      </c>
      <c r="I53" s="57" t="e">
        <f t="shared" si="7"/>
        <v>#DIV/0!</v>
      </c>
    </row>
    <row r="54" spans="1:9" s="27" customFormat="1" ht="41.25" customHeight="1">
      <c r="A54" s="14" t="s">
        <v>78</v>
      </c>
      <c r="B54" s="53" t="s">
        <v>85</v>
      </c>
      <c r="C54" s="105">
        <v>39609</v>
      </c>
      <c r="D54" s="107">
        <v>3598.3</v>
      </c>
      <c r="E54" s="57">
        <f t="shared" si="8"/>
        <v>9.084551490822793</v>
      </c>
      <c r="F54" s="105">
        <v>45185.8</v>
      </c>
      <c r="G54" s="106">
        <v>2638.5</v>
      </c>
      <c r="H54" s="57">
        <f aca="true" t="shared" si="9" ref="H54:H69">SUM(G54/F54*100)</f>
        <v>5.839223826954485</v>
      </c>
      <c r="I54" s="57">
        <f aca="true" t="shared" si="10" ref="I54:I59">G54/D54%</f>
        <v>73.32629297168107</v>
      </c>
    </row>
    <row r="55" spans="1:9" s="27" customFormat="1" ht="38.25" customHeight="1">
      <c r="A55" s="14" t="s">
        <v>80</v>
      </c>
      <c r="B55" s="53" t="s">
        <v>86</v>
      </c>
      <c r="C55" s="105">
        <v>1009.1</v>
      </c>
      <c r="D55" s="107">
        <v>232.1</v>
      </c>
      <c r="E55" s="57">
        <f t="shared" si="8"/>
        <v>23.000693687444258</v>
      </c>
      <c r="F55" s="105">
        <v>2132.5</v>
      </c>
      <c r="G55" s="108">
        <v>355.8</v>
      </c>
      <c r="H55" s="57">
        <f t="shared" si="9"/>
        <v>16.68464243845252</v>
      </c>
      <c r="I55" s="57">
        <f t="shared" si="10"/>
        <v>153.29599310641967</v>
      </c>
    </row>
    <row r="56" spans="1:9" s="27" customFormat="1" ht="26.25" customHeight="1">
      <c r="A56" s="49" t="s">
        <v>22</v>
      </c>
      <c r="B56" s="56" t="s">
        <v>88</v>
      </c>
      <c r="C56" s="64">
        <f>SUM(C57:C59)</f>
        <v>80085.4</v>
      </c>
      <c r="D56" s="64">
        <f>SUM(D57:D59)</f>
        <v>13644.8</v>
      </c>
      <c r="E56" s="64">
        <f t="shared" si="8"/>
        <v>17.037812135545305</v>
      </c>
      <c r="F56" s="64">
        <f>SUM(F57:F59)</f>
        <v>63073.6</v>
      </c>
      <c r="G56" s="64">
        <f>SUM(G57:G59)</f>
        <v>8739.2</v>
      </c>
      <c r="H56" s="64">
        <f t="shared" si="9"/>
        <v>13.855559219705235</v>
      </c>
      <c r="I56" s="64">
        <f t="shared" si="10"/>
        <v>64.04784240150096</v>
      </c>
    </row>
    <row r="57" spans="1:9" s="27" customFormat="1" ht="18.75">
      <c r="A57" s="58" t="s">
        <v>87</v>
      </c>
      <c r="B57" s="59" t="s">
        <v>89</v>
      </c>
      <c r="C57" s="105">
        <v>22108.8</v>
      </c>
      <c r="D57" s="107">
        <v>4724.3</v>
      </c>
      <c r="E57" s="57">
        <f t="shared" si="8"/>
        <v>21.368414387031407</v>
      </c>
      <c r="F57" s="105">
        <v>115</v>
      </c>
      <c r="G57" s="106">
        <v>6.3</v>
      </c>
      <c r="H57" s="57">
        <f t="shared" si="9"/>
        <v>5.478260869565217</v>
      </c>
      <c r="I57" s="57">
        <f t="shared" si="10"/>
        <v>0.13335308934656986</v>
      </c>
    </row>
    <row r="58" spans="1:9" s="27" customFormat="1" ht="18.75">
      <c r="A58" s="58" t="s">
        <v>90</v>
      </c>
      <c r="B58" s="59" t="s">
        <v>91</v>
      </c>
      <c r="C58" s="105">
        <v>5096.7</v>
      </c>
      <c r="D58" s="107">
        <v>211.2</v>
      </c>
      <c r="E58" s="57">
        <f t="shared" si="8"/>
        <v>4.1438577903349225</v>
      </c>
      <c r="F58" s="105">
        <v>8248.5</v>
      </c>
      <c r="G58" s="106">
        <v>278.2</v>
      </c>
      <c r="H58" s="57">
        <f t="shared" si="9"/>
        <v>3.372734436564224</v>
      </c>
      <c r="I58" s="57">
        <f t="shared" si="10"/>
        <v>131.72348484848484</v>
      </c>
    </row>
    <row r="59" spans="1:9" s="27" customFormat="1" ht="18.75">
      <c r="A59" s="58" t="s">
        <v>92</v>
      </c>
      <c r="B59" s="59" t="s">
        <v>93</v>
      </c>
      <c r="C59" s="105">
        <v>52879.9</v>
      </c>
      <c r="D59" s="107">
        <v>8709.3</v>
      </c>
      <c r="E59" s="57">
        <f t="shared" si="8"/>
        <v>16.469963067252394</v>
      </c>
      <c r="F59" s="105">
        <v>54710.1</v>
      </c>
      <c r="G59" s="106">
        <v>8454.7</v>
      </c>
      <c r="H59" s="57">
        <f t="shared" si="9"/>
        <v>15.453636531463113</v>
      </c>
      <c r="I59" s="57">
        <f t="shared" si="10"/>
        <v>97.07668813796748</v>
      </c>
    </row>
    <row r="60" spans="1:9" s="27" customFormat="1" ht="18.75" customHeight="1">
      <c r="A60" s="49" t="s">
        <v>23</v>
      </c>
      <c r="B60" s="56" t="s">
        <v>97</v>
      </c>
      <c r="C60" s="64">
        <f>SUM(C61:C61)</f>
        <v>250</v>
      </c>
      <c r="D60" s="64">
        <f>SUM(D61:D61)</f>
        <v>40</v>
      </c>
      <c r="E60" s="64">
        <f aca="true" t="shared" si="11" ref="E60:E70">SUM(D60/C60*100)</f>
        <v>16</v>
      </c>
      <c r="F60" s="64">
        <f>SUM(F61:F61)</f>
        <v>800</v>
      </c>
      <c r="G60" s="64">
        <f>SUM(G61:G61)</f>
        <v>120</v>
      </c>
      <c r="H60" s="64">
        <f t="shared" si="9"/>
        <v>15</v>
      </c>
      <c r="I60" s="64">
        <f aca="true" t="shared" si="12" ref="I60:I69">G60/D60%</f>
        <v>300</v>
      </c>
    </row>
    <row r="61" spans="1:9" s="27" customFormat="1" ht="18.75" customHeight="1">
      <c r="A61" s="58" t="s">
        <v>101</v>
      </c>
      <c r="B61" s="59" t="s">
        <v>102</v>
      </c>
      <c r="C61" s="105">
        <v>250</v>
      </c>
      <c r="D61" s="107">
        <v>40</v>
      </c>
      <c r="E61" s="57">
        <f t="shared" si="11"/>
        <v>16</v>
      </c>
      <c r="F61" s="105">
        <v>800</v>
      </c>
      <c r="G61" s="108">
        <v>120</v>
      </c>
      <c r="H61" s="57">
        <f t="shared" si="9"/>
        <v>15</v>
      </c>
      <c r="I61" s="57">
        <f t="shared" si="12"/>
        <v>300</v>
      </c>
    </row>
    <row r="62" spans="1:9" s="27" customFormat="1" ht="18.75">
      <c r="A62" s="49" t="s">
        <v>24</v>
      </c>
      <c r="B62" s="56" t="s">
        <v>105</v>
      </c>
      <c r="C62" s="64">
        <f>SUM(C63)</f>
        <v>26425.9</v>
      </c>
      <c r="D62" s="64">
        <f>SUM(D63)</f>
        <v>6165.8</v>
      </c>
      <c r="E62" s="64">
        <f t="shared" si="11"/>
        <v>23.332412519535758</v>
      </c>
      <c r="F62" s="64">
        <f>SUM(F63:F63)</f>
        <v>25489.9</v>
      </c>
      <c r="G62" s="64">
        <f>SUM(G63:G63)</f>
        <v>6861.8</v>
      </c>
      <c r="H62" s="64">
        <f t="shared" si="9"/>
        <v>26.919681913228377</v>
      </c>
      <c r="I62" s="64">
        <f t="shared" si="12"/>
        <v>111.2880729183561</v>
      </c>
    </row>
    <row r="63" spans="1:9" s="27" customFormat="1" ht="18.75">
      <c r="A63" s="14" t="s">
        <v>106</v>
      </c>
      <c r="B63" s="53" t="s">
        <v>107</v>
      </c>
      <c r="C63" s="105">
        <v>26425.9</v>
      </c>
      <c r="D63" s="107">
        <v>6165.8</v>
      </c>
      <c r="E63" s="57">
        <f t="shared" si="11"/>
        <v>23.332412519535758</v>
      </c>
      <c r="F63" s="105">
        <v>25489.9</v>
      </c>
      <c r="G63" s="106">
        <v>6861.8</v>
      </c>
      <c r="H63" s="57">
        <f t="shared" si="9"/>
        <v>26.919681913228377</v>
      </c>
      <c r="I63" s="57">
        <f t="shared" si="12"/>
        <v>111.2880729183561</v>
      </c>
    </row>
    <row r="64" spans="1:9" s="27" customFormat="1" ht="18.75">
      <c r="A64" s="49" t="s">
        <v>25</v>
      </c>
      <c r="B64" s="56" t="s">
        <v>110</v>
      </c>
      <c r="C64" s="64">
        <f>SUM(C65:C66)</f>
        <v>623.7</v>
      </c>
      <c r="D64" s="64">
        <f>SUM(D65:D66)</f>
        <v>163.5</v>
      </c>
      <c r="E64" s="64">
        <f t="shared" si="11"/>
        <v>26.214526214526213</v>
      </c>
      <c r="F64" s="64">
        <f>SUM(F65:F66)</f>
        <v>766</v>
      </c>
      <c r="G64" s="64">
        <f>SUM(G65:G66)</f>
        <v>190.1</v>
      </c>
      <c r="H64" s="64">
        <f t="shared" si="9"/>
        <v>24.817232375979113</v>
      </c>
      <c r="I64" s="64">
        <f t="shared" si="12"/>
        <v>116.26911314984709</v>
      </c>
    </row>
    <row r="65" spans="1:9" s="27" customFormat="1" ht="18.75">
      <c r="A65" s="14" t="s">
        <v>111</v>
      </c>
      <c r="B65" s="53" t="s">
        <v>112</v>
      </c>
      <c r="C65" s="105">
        <v>528.7</v>
      </c>
      <c r="D65" s="107">
        <v>68.5</v>
      </c>
      <c r="E65" s="57">
        <f t="shared" si="11"/>
        <v>12.956307925099301</v>
      </c>
      <c r="F65" s="105">
        <v>634</v>
      </c>
      <c r="G65" s="108">
        <v>58.1</v>
      </c>
      <c r="H65" s="57">
        <f t="shared" si="9"/>
        <v>9.164037854889589</v>
      </c>
      <c r="I65" s="57">
        <f t="shared" si="12"/>
        <v>84.81751824817518</v>
      </c>
    </row>
    <row r="66" spans="1:9" s="27" customFormat="1" ht="18.75">
      <c r="A66" s="14" t="s">
        <v>113</v>
      </c>
      <c r="B66" s="53" t="s">
        <v>114</v>
      </c>
      <c r="C66" s="105">
        <v>95</v>
      </c>
      <c r="D66" s="107">
        <v>95</v>
      </c>
      <c r="E66" s="57">
        <f t="shared" si="11"/>
        <v>100</v>
      </c>
      <c r="F66" s="105">
        <v>132</v>
      </c>
      <c r="G66" s="108">
        <v>132</v>
      </c>
      <c r="H66" s="57">
        <f t="shared" si="9"/>
        <v>100</v>
      </c>
      <c r="I66" s="57">
        <f t="shared" si="12"/>
        <v>138.94736842105263</v>
      </c>
    </row>
    <row r="67" spans="1:9" s="27" customFormat="1" ht="18.75">
      <c r="A67" s="49" t="s">
        <v>26</v>
      </c>
      <c r="B67" s="56" t="s">
        <v>119</v>
      </c>
      <c r="C67" s="64">
        <f>SUM(C68:C69)</f>
        <v>1560</v>
      </c>
      <c r="D67" s="64">
        <f>SUM(D68:D69)</f>
        <v>147.3</v>
      </c>
      <c r="E67" s="64">
        <f t="shared" si="11"/>
        <v>9.442307692307693</v>
      </c>
      <c r="F67" s="64">
        <f>SUM(F68:F69)</f>
        <v>1721.3</v>
      </c>
      <c r="G67" s="64">
        <f>SUM(G68:G69)</f>
        <v>295.2</v>
      </c>
      <c r="H67" s="64">
        <f t="shared" si="9"/>
        <v>17.149828617905072</v>
      </c>
      <c r="I67" s="64">
        <f t="shared" si="12"/>
        <v>200.40733197556006</v>
      </c>
    </row>
    <row r="68" spans="1:9" s="27" customFormat="1" ht="18.75">
      <c r="A68" s="14" t="s">
        <v>120</v>
      </c>
      <c r="B68" s="53" t="s">
        <v>121</v>
      </c>
      <c r="C68" s="105">
        <v>1060</v>
      </c>
      <c r="D68" s="107">
        <v>26.4</v>
      </c>
      <c r="E68" s="57">
        <f t="shared" si="11"/>
        <v>2.490566037735849</v>
      </c>
      <c r="F68" s="105">
        <v>1011.3</v>
      </c>
      <c r="G68" s="108">
        <v>16.4</v>
      </c>
      <c r="H68" s="57">
        <f t="shared" si="9"/>
        <v>1.6216750716899038</v>
      </c>
      <c r="I68" s="57">
        <f t="shared" si="12"/>
        <v>62.12121212121211</v>
      </c>
    </row>
    <row r="69" spans="1:9" s="27" customFormat="1" ht="18.75">
      <c r="A69" s="14" t="s">
        <v>122</v>
      </c>
      <c r="B69" s="53" t="s">
        <v>123</v>
      </c>
      <c r="C69" s="105">
        <v>500</v>
      </c>
      <c r="D69" s="107">
        <v>120.9</v>
      </c>
      <c r="E69" s="57">
        <f t="shared" si="11"/>
        <v>24.18</v>
      </c>
      <c r="F69" s="105">
        <v>710</v>
      </c>
      <c r="G69" s="108">
        <v>278.8</v>
      </c>
      <c r="H69" s="57">
        <f t="shared" si="9"/>
        <v>39.26760563380282</v>
      </c>
      <c r="I69" s="57">
        <f t="shared" si="12"/>
        <v>230.60380479735318</v>
      </c>
    </row>
    <row r="70" spans="1:9" s="27" customFormat="1" ht="18.75">
      <c r="A70" s="29" t="s">
        <v>29</v>
      </c>
      <c r="B70" s="29"/>
      <c r="C70" s="116">
        <f>SUM(C40+C49+C52+C56+C60+C62+C64+C67+C47)</f>
        <v>202259.9</v>
      </c>
      <c r="D70" s="116">
        <f>SUM(D40+D49+D52+D56+D60+D62+D64+D67+D47)</f>
        <v>34456.4</v>
      </c>
      <c r="E70" s="57">
        <f t="shared" si="11"/>
        <v>17.035705050778727</v>
      </c>
      <c r="F70" s="116">
        <f>SUM(F40+F49+F52+F56+F60+F62+F64+F67+F47)</f>
        <v>193548.69999999998</v>
      </c>
      <c r="G70" s="116">
        <f>SUM(G40+G49+G52+G56+G60+G62+G64+G67+G47)</f>
        <v>28836</v>
      </c>
      <c r="H70" s="57">
        <f>SUM(G70/F70*100)</f>
        <v>14.898575913968939</v>
      </c>
      <c r="I70" s="57">
        <f>G70/D70%</f>
        <v>83.68837139109135</v>
      </c>
    </row>
    <row r="71" spans="1:9" s="27" customFormat="1" ht="37.5">
      <c r="A71" s="25" t="s">
        <v>30</v>
      </c>
      <c r="B71" s="25"/>
      <c r="C71" s="23">
        <f>SUM(C38-C70)</f>
        <v>-23698.099999999948</v>
      </c>
      <c r="D71" s="23">
        <f>SUM(D38-D70)</f>
        <v>1115.5999999999985</v>
      </c>
      <c r="E71" s="23"/>
      <c r="F71" s="23">
        <f>SUM(F38-F70)</f>
        <v>-25462.99999999997</v>
      </c>
      <c r="G71" s="23">
        <f>SUM(G38-G70)</f>
        <v>6372.800000000003</v>
      </c>
      <c r="H71" s="23"/>
      <c r="I71" s="23"/>
    </row>
    <row r="72" spans="1:9" s="27" customFormat="1" ht="18.75" customHeight="1">
      <c r="A72" s="133" t="s">
        <v>31</v>
      </c>
      <c r="B72" s="133"/>
      <c r="C72" s="133"/>
      <c r="D72" s="133"/>
      <c r="E72" s="133"/>
      <c r="F72" s="133"/>
      <c r="G72" s="133"/>
      <c r="H72" s="133"/>
      <c r="I72" s="99"/>
    </row>
    <row r="73" spans="1:9" s="27" customFormat="1" ht="42.75" customHeight="1">
      <c r="A73" s="25" t="s">
        <v>32</v>
      </c>
      <c r="B73" s="80" t="s">
        <v>220</v>
      </c>
      <c r="C73" s="72">
        <v>0</v>
      </c>
      <c r="D73" s="72">
        <v>0</v>
      </c>
      <c r="E73" s="23"/>
      <c r="F73" s="72">
        <v>0</v>
      </c>
      <c r="G73" s="72">
        <v>0</v>
      </c>
      <c r="H73" s="23"/>
      <c r="I73" s="23"/>
    </row>
    <row r="74" spans="1:9" s="27" customFormat="1" ht="39" customHeight="1">
      <c r="A74" s="25" t="s">
        <v>33</v>
      </c>
      <c r="B74" s="80" t="s">
        <v>221</v>
      </c>
      <c r="C74" s="72">
        <v>0</v>
      </c>
      <c r="D74" s="72">
        <v>0</v>
      </c>
      <c r="E74" s="23"/>
      <c r="F74" s="72">
        <v>0</v>
      </c>
      <c r="G74" s="72">
        <v>0</v>
      </c>
      <c r="H74" s="23"/>
      <c r="I74" s="23"/>
    </row>
    <row r="75" spans="1:9" s="27" customFormat="1" ht="42" customHeight="1">
      <c r="A75" s="25" t="s">
        <v>34</v>
      </c>
      <c r="B75" s="80" t="s">
        <v>222</v>
      </c>
      <c r="C75" s="72">
        <v>0</v>
      </c>
      <c r="D75" s="72">
        <v>0</v>
      </c>
      <c r="E75" s="23"/>
      <c r="F75" s="72">
        <v>0</v>
      </c>
      <c r="G75" s="72">
        <v>0</v>
      </c>
      <c r="H75" s="23"/>
      <c r="I75" s="23"/>
    </row>
    <row r="76" spans="1:9" s="27" customFormat="1" ht="42" customHeight="1">
      <c r="A76" s="25" t="s">
        <v>35</v>
      </c>
      <c r="B76" s="80" t="s">
        <v>223</v>
      </c>
      <c r="C76" s="23">
        <v>23698.1</v>
      </c>
      <c r="D76" s="23">
        <v>-1115.6</v>
      </c>
      <c r="E76" s="23"/>
      <c r="F76" s="23">
        <v>25463</v>
      </c>
      <c r="G76" s="23">
        <v>-6372.8</v>
      </c>
      <c r="H76" s="23"/>
      <c r="I76" s="23"/>
    </row>
    <row r="77" spans="1:9" s="27" customFormat="1" ht="18.75" customHeight="1">
      <c r="A77" s="29" t="s">
        <v>36</v>
      </c>
      <c r="B77" s="29"/>
      <c r="C77" s="32">
        <f>SUM(C73:C76)</f>
        <v>23698.1</v>
      </c>
      <c r="D77" s="32">
        <f>SUM(D73:D76)</f>
        <v>-1115.6</v>
      </c>
      <c r="E77" s="32"/>
      <c r="F77" s="32">
        <f>SUM(F73:F76)</f>
        <v>25463</v>
      </c>
      <c r="G77" s="32">
        <f>SUM(G73:G76)</f>
        <v>-6372.8</v>
      </c>
      <c r="H77" s="23"/>
      <c r="I77" s="23"/>
    </row>
    <row r="78" spans="1:9" s="27" customFormat="1" ht="18" customHeight="1">
      <c r="A78" s="33"/>
      <c r="B78" s="33"/>
      <c r="C78" s="33"/>
      <c r="D78" s="44"/>
      <c r="E78" s="44"/>
      <c r="F78" s="34"/>
      <c r="G78" s="34"/>
      <c r="H78" s="24"/>
      <c r="I78" s="24"/>
    </row>
    <row r="79" spans="1:9" s="27" customFormat="1" ht="17.25" customHeight="1">
      <c r="A79" s="18"/>
      <c r="B79" s="18"/>
      <c r="C79" s="18"/>
      <c r="D79" s="44"/>
      <c r="E79" s="44"/>
      <c r="F79" s="18"/>
      <c r="G79" s="18"/>
      <c r="H79" s="19"/>
      <c r="I79" s="19"/>
    </row>
    <row r="80" spans="1:8" s="27" customFormat="1" ht="18.75">
      <c r="A80" s="18"/>
      <c r="B80" s="18"/>
      <c r="C80" s="18"/>
      <c r="D80" s="33"/>
      <c r="E80" s="33"/>
      <c r="F80" s="18"/>
      <c r="G80" s="123"/>
      <c r="H80" s="124"/>
    </row>
    <row r="81" spans="1:9" s="27" customFormat="1" ht="18.75">
      <c r="A81" s="33"/>
      <c r="B81" s="33"/>
      <c r="C81" s="33"/>
      <c r="D81" s="15"/>
      <c r="E81" s="15"/>
      <c r="F81" s="34"/>
      <c r="G81" s="34"/>
      <c r="H81" s="37"/>
      <c r="I81" s="37"/>
    </row>
    <row r="82" spans="1:9" s="27" customFormat="1" ht="18.75">
      <c r="A82" s="33"/>
      <c r="B82" s="33"/>
      <c r="C82" s="33"/>
      <c r="D82" s="18"/>
      <c r="E82" s="18"/>
      <c r="F82" s="26"/>
      <c r="G82" s="26"/>
      <c r="H82" s="36"/>
      <c r="I82" s="36"/>
    </row>
    <row r="83" spans="1:9" s="27" customFormat="1" ht="18.75">
      <c r="A83" s="26"/>
      <c r="B83" s="26"/>
      <c r="C83" s="26"/>
      <c r="D83" s="18"/>
      <c r="E83" s="18"/>
      <c r="F83" s="35"/>
      <c r="G83" s="35"/>
      <c r="H83" s="38"/>
      <c r="I83" s="38"/>
    </row>
    <row r="84" spans="4:9" s="27" customFormat="1" ht="18">
      <c r="D84" s="5"/>
      <c r="E84" s="5"/>
      <c r="F84" s="39"/>
      <c r="G84" s="39"/>
      <c r="H84" s="40"/>
      <c r="I84" s="40"/>
    </row>
    <row r="85" spans="4:5" s="27" customFormat="1" ht="18">
      <c r="D85" s="5"/>
      <c r="E85" s="5"/>
    </row>
    <row r="86" spans="4:5" s="27" customFormat="1" ht="12.75">
      <c r="D86" s="3"/>
      <c r="E86" s="3"/>
    </row>
    <row r="87" spans="4:9" s="27" customFormat="1" ht="12.75">
      <c r="D87" s="3"/>
      <c r="E87" s="3"/>
      <c r="H87" s="41"/>
      <c r="I87" s="41"/>
    </row>
    <row r="88" spans="4:9" s="27" customFormat="1" ht="12.75">
      <c r="D88" s="3"/>
      <c r="E88" s="3"/>
      <c r="H88" s="41"/>
      <c r="I88" s="41"/>
    </row>
    <row r="89" spans="4:9" s="27" customFormat="1" ht="12.75">
      <c r="D89" s="3"/>
      <c r="E89" s="3"/>
      <c r="H89" s="41"/>
      <c r="I89" s="41"/>
    </row>
    <row r="90" spans="4:9" s="27" customFormat="1" ht="12.75">
      <c r="D90" s="3"/>
      <c r="E90" s="3"/>
      <c r="H90" s="41"/>
      <c r="I90" s="41"/>
    </row>
    <row r="91" spans="4:9" s="27" customFormat="1" ht="12.75">
      <c r="D91" s="3"/>
      <c r="E91" s="3"/>
      <c r="H91" s="41"/>
      <c r="I91" s="41"/>
    </row>
    <row r="92" spans="4:9" s="27" customFormat="1" ht="12.75">
      <c r="D92" s="3"/>
      <c r="E92" s="3"/>
      <c r="H92" s="41"/>
      <c r="I92" s="41"/>
    </row>
    <row r="93" spans="4:9" s="27" customFormat="1" ht="12.75">
      <c r="D93" s="3"/>
      <c r="E93" s="3"/>
      <c r="H93" s="41"/>
      <c r="I93" s="41"/>
    </row>
    <row r="94" spans="4:9" s="27" customFormat="1" ht="12.75">
      <c r="D94" s="3"/>
      <c r="E94" s="3"/>
      <c r="H94" s="41"/>
      <c r="I94" s="41"/>
    </row>
    <row r="95" spans="4:9" s="27" customFormat="1" ht="12.75">
      <c r="D95" s="3"/>
      <c r="E95" s="3"/>
      <c r="H95" s="41"/>
      <c r="I95" s="41"/>
    </row>
    <row r="96" spans="4:9" s="27" customFormat="1" ht="12.75">
      <c r="D96" s="3"/>
      <c r="E96" s="3"/>
      <c r="H96" s="41"/>
      <c r="I96" s="41"/>
    </row>
    <row r="97" spans="4:9" s="27" customFormat="1" ht="12.75">
      <c r="D97" s="3"/>
      <c r="E97" s="3"/>
      <c r="H97" s="41"/>
      <c r="I97" s="41"/>
    </row>
    <row r="98" spans="4:9" s="27" customFormat="1" ht="12.75">
      <c r="D98" s="3"/>
      <c r="E98" s="3"/>
      <c r="H98" s="41"/>
      <c r="I98" s="41"/>
    </row>
    <row r="99" spans="4:9" s="27" customFormat="1" ht="12.75">
      <c r="D99" s="3"/>
      <c r="E99" s="3"/>
      <c r="H99" s="41"/>
      <c r="I99" s="41"/>
    </row>
    <row r="100" spans="4:9" s="27" customFormat="1" ht="12.75">
      <c r="D100" s="3"/>
      <c r="E100" s="3"/>
      <c r="H100" s="41"/>
      <c r="I100" s="41"/>
    </row>
    <row r="101" spans="4:9" s="27" customFormat="1" ht="12.75">
      <c r="D101" s="3"/>
      <c r="E101" s="3"/>
      <c r="H101" s="41"/>
      <c r="I101" s="41"/>
    </row>
    <row r="102" spans="4:9" s="27" customFormat="1" ht="12.75">
      <c r="D102" s="3"/>
      <c r="E102" s="3"/>
      <c r="H102" s="41"/>
      <c r="I102" s="41"/>
    </row>
    <row r="103" spans="4:9" s="27" customFormat="1" ht="12.75">
      <c r="D103" s="3"/>
      <c r="E103" s="3"/>
      <c r="H103" s="41"/>
      <c r="I103" s="41"/>
    </row>
    <row r="104" spans="4:9" s="27" customFormat="1" ht="12.75">
      <c r="D104" s="3"/>
      <c r="E104" s="3"/>
      <c r="H104" s="41"/>
      <c r="I104" s="41"/>
    </row>
    <row r="105" spans="4:9" s="27" customFormat="1" ht="12.75">
      <c r="D105" s="3"/>
      <c r="E105" s="3"/>
      <c r="H105" s="41"/>
      <c r="I105" s="41"/>
    </row>
    <row r="106" spans="4:9" s="27" customFormat="1" ht="12.75">
      <c r="D106" s="3"/>
      <c r="E106" s="3"/>
      <c r="H106" s="41"/>
      <c r="I106" s="41"/>
    </row>
    <row r="107" spans="4:9" s="27" customFormat="1" ht="12.75">
      <c r="D107" s="3"/>
      <c r="E107" s="3"/>
      <c r="H107" s="41"/>
      <c r="I107" s="41"/>
    </row>
    <row r="108" spans="4:9" s="27" customFormat="1" ht="12.75">
      <c r="D108" s="3"/>
      <c r="E108" s="3"/>
      <c r="H108" s="41"/>
      <c r="I108" s="41"/>
    </row>
    <row r="109" spans="4:9" s="27" customFormat="1" ht="12.75">
      <c r="D109" s="3"/>
      <c r="E109" s="3"/>
      <c r="H109" s="41"/>
      <c r="I109" s="41"/>
    </row>
    <row r="110" spans="4:9" s="27" customFormat="1" ht="12.75">
      <c r="D110" s="3"/>
      <c r="E110" s="3"/>
      <c r="H110" s="41"/>
      <c r="I110" s="41"/>
    </row>
    <row r="111" spans="4:9" s="27" customFormat="1" ht="12.75">
      <c r="D111" s="3"/>
      <c r="E111" s="3"/>
      <c r="H111" s="41"/>
      <c r="I111" s="41"/>
    </row>
    <row r="112" spans="4:9" s="27" customFormat="1" ht="12.75">
      <c r="D112" s="3"/>
      <c r="E112" s="3"/>
      <c r="H112" s="41"/>
      <c r="I112" s="41"/>
    </row>
    <row r="113" spans="4:9" s="27" customFormat="1" ht="12.75">
      <c r="D113" s="3"/>
      <c r="E113" s="3"/>
      <c r="H113" s="41"/>
      <c r="I113" s="41"/>
    </row>
    <row r="114" spans="4:9" s="27" customFormat="1" ht="12.75">
      <c r="D114" s="3"/>
      <c r="E114" s="3"/>
      <c r="H114" s="41"/>
      <c r="I114" s="41"/>
    </row>
    <row r="115" spans="4:9" s="27" customFormat="1" ht="12.75">
      <c r="D115" s="3"/>
      <c r="E115" s="3"/>
      <c r="H115" s="41"/>
      <c r="I115" s="41"/>
    </row>
    <row r="116" spans="4:9" s="27" customFormat="1" ht="12.75">
      <c r="D116" s="3"/>
      <c r="E116" s="3"/>
      <c r="H116" s="41"/>
      <c r="I116" s="41"/>
    </row>
    <row r="117" spans="4:9" s="27" customFormat="1" ht="12.75">
      <c r="D117" s="3"/>
      <c r="E117" s="3"/>
      <c r="H117" s="41"/>
      <c r="I117" s="41"/>
    </row>
    <row r="118" spans="4:9" s="27" customFormat="1" ht="12.75">
      <c r="D118" s="3"/>
      <c r="E118" s="3"/>
      <c r="H118" s="41"/>
      <c r="I118" s="41"/>
    </row>
    <row r="119" spans="4:9" s="27" customFormat="1" ht="12.75">
      <c r="D119" s="3"/>
      <c r="E119" s="3"/>
      <c r="H119" s="41"/>
      <c r="I119" s="41"/>
    </row>
    <row r="120" spans="4:9" s="27" customFormat="1" ht="12.75">
      <c r="D120" s="3"/>
      <c r="E120" s="3"/>
      <c r="H120" s="41"/>
      <c r="I120" s="41"/>
    </row>
    <row r="121" spans="4:9" s="27" customFormat="1" ht="12.75">
      <c r="D121" s="3"/>
      <c r="E121" s="3"/>
      <c r="H121" s="41"/>
      <c r="I121" s="41"/>
    </row>
    <row r="122" spans="4:9" s="27" customFormat="1" ht="12.75">
      <c r="D122" s="3"/>
      <c r="E122" s="3"/>
      <c r="H122" s="41"/>
      <c r="I122" s="41"/>
    </row>
    <row r="123" spans="4:9" s="27" customFormat="1" ht="12.75">
      <c r="D123" s="3"/>
      <c r="E123" s="3"/>
      <c r="H123" s="41"/>
      <c r="I123" s="41"/>
    </row>
    <row r="124" spans="4:9" s="27" customFormat="1" ht="12.75">
      <c r="D124" s="3"/>
      <c r="E124" s="3"/>
      <c r="H124" s="41"/>
      <c r="I124" s="41"/>
    </row>
    <row r="125" spans="4:9" s="27" customFormat="1" ht="12.75">
      <c r="D125" s="3"/>
      <c r="E125" s="3"/>
      <c r="H125" s="41"/>
      <c r="I125" s="41"/>
    </row>
    <row r="126" spans="4:9" s="27" customFormat="1" ht="12.75">
      <c r="D126" s="3"/>
      <c r="E126" s="3"/>
      <c r="H126" s="41"/>
      <c r="I126" s="41"/>
    </row>
    <row r="127" spans="4:9" s="27" customFormat="1" ht="12.75">
      <c r="D127" s="3"/>
      <c r="E127" s="3"/>
      <c r="H127" s="41"/>
      <c r="I127" s="41"/>
    </row>
    <row r="128" spans="4:9" s="27" customFormat="1" ht="12.75">
      <c r="D128" s="3"/>
      <c r="E128" s="3"/>
      <c r="H128" s="41"/>
      <c r="I128" s="41"/>
    </row>
    <row r="129" spans="4:9" s="27" customFormat="1" ht="12.75">
      <c r="D129" s="3"/>
      <c r="E129" s="3"/>
      <c r="H129" s="41"/>
      <c r="I129" s="41"/>
    </row>
    <row r="130" spans="4:9" s="27" customFormat="1" ht="12.75">
      <c r="D130" s="3"/>
      <c r="E130" s="3"/>
      <c r="H130" s="41"/>
      <c r="I130" s="41"/>
    </row>
    <row r="131" spans="4:9" s="27" customFormat="1" ht="12.75">
      <c r="D131" s="3"/>
      <c r="E131" s="3"/>
      <c r="H131" s="41"/>
      <c r="I131" s="41"/>
    </row>
    <row r="132" spans="4:9" s="27" customFormat="1" ht="12.75">
      <c r="D132" s="3"/>
      <c r="E132" s="3"/>
      <c r="H132" s="41"/>
      <c r="I132" s="41"/>
    </row>
    <row r="133" spans="4:9" s="27" customFormat="1" ht="12.75">
      <c r="D133" s="3"/>
      <c r="E133" s="3"/>
      <c r="H133" s="41"/>
      <c r="I133" s="41"/>
    </row>
    <row r="134" spans="4:9" s="27" customFormat="1" ht="12.75">
      <c r="D134" s="3"/>
      <c r="E134" s="3"/>
      <c r="H134" s="41"/>
      <c r="I134" s="41"/>
    </row>
    <row r="135" spans="4:9" s="27" customFormat="1" ht="12.75">
      <c r="D135" s="3"/>
      <c r="E135" s="3"/>
      <c r="H135" s="41"/>
      <c r="I135" s="41"/>
    </row>
    <row r="136" spans="4:9" s="27" customFormat="1" ht="12.75">
      <c r="D136" s="3"/>
      <c r="E136" s="3"/>
      <c r="H136" s="41"/>
      <c r="I136" s="41"/>
    </row>
    <row r="137" spans="4:9" s="27" customFormat="1" ht="12.75">
      <c r="D137" s="3"/>
      <c r="E137" s="3"/>
      <c r="H137" s="41"/>
      <c r="I137" s="41"/>
    </row>
    <row r="138" spans="4:9" s="27" customFormat="1" ht="12.75">
      <c r="D138" s="3"/>
      <c r="E138" s="3"/>
      <c r="H138" s="41"/>
      <c r="I138" s="41"/>
    </row>
    <row r="139" spans="4:9" s="27" customFormat="1" ht="12.75">
      <c r="D139" s="3"/>
      <c r="E139" s="3"/>
      <c r="H139" s="41"/>
      <c r="I139" s="41"/>
    </row>
    <row r="140" spans="4:9" s="27" customFormat="1" ht="12.75">
      <c r="D140" s="3"/>
      <c r="E140" s="3"/>
      <c r="H140" s="41"/>
      <c r="I140" s="41"/>
    </row>
    <row r="141" spans="4:9" s="27" customFormat="1" ht="12.75">
      <c r="D141" s="3"/>
      <c r="E141" s="3"/>
      <c r="H141" s="41"/>
      <c r="I141" s="41"/>
    </row>
    <row r="142" spans="4:9" s="27" customFormat="1" ht="12.75">
      <c r="D142" s="3"/>
      <c r="E142" s="3"/>
      <c r="H142" s="41"/>
      <c r="I142" s="41"/>
    </row>
    <row r="143" spans="8:9" ht="12.75">
      <c r="H143" s="4"/>
      <c r="I143" s="4"/>
    </row>
    <row r="144" spans="8:9" ht="12.75">
      <c r="H144" s="4"/>
      <c r="I144" s="4"/>
    </row>
    <row r="145" spans="8:9" ht="12.75">
      <c r="H145" s="4"/>
      <c r="I145" s="4"/>
    </row>
    <row r="146" spans="8:9" ht="12.75">
      <c r="H146" s="4"/>
      <c r="I146" s="4"/>
    </row>
    <row r="147" spans="8:9" ht="12.75">
      <c r="H147" s="4"/>
      <c r="I147" s="4"/>
    </row>
    <row r="148" spans="8:9" ht="12.75">
      <c r="H148" s="4"/>
      <c r="I148" s="4"/>
    </row>
    <row r="149" spans="8:9" ht="12.75">
      <c r="H149" s="4"/>
      <c r="I149" s="4"/>
    </row>
    <row r="150" spans="8:9" ht="12.75">
      <c r="H150" s="4"/>
      <c r="I150" s="4"/>
    </row>
    <row r="151" spans="8:9" ht="12.75">
      <c r="H151" s="4"/>
      <c r="I151" s="4"/>
    </row>
    <row r="152" spans="8:9" ht="12.75">
      <c r="H152" s="4"/>
      <c r="I152" s="4"/>
    </row>
    <row r="153" spans="8:9" ht="12.75">
      <c r="H153" s="4"/>
      <c r="I153" s="4"/>
    </row>
    <row r="154" spans="8:9" ht="12.75">
      <c r="H154" s="4"/>
      <c r="I154" s="4"/>
    </row>
    <row r="155" spans="8:9" ht="12.75">
      <c r="H155" s="4"/>
      <c r="I155" s="4"/>
    </row>
    <row r="156" spans="8:9" ht="12.75">
      <c r="H156" s="4"/>
      <c r="I156" s="4"/>
    </row>
    <row r="157" spans="8:9" ht="12.75">
      <c r="H157" s="4"/>
      <c r="I157" s="4"/>
    </row>
    <row r="158" spans="8:9" ht="12.75">
      <c r="H158" s="4"/>
      <c r="I158" s="4"/>
    </row>
    <row r="159" spans="8:9" ht="12.75">
      <c r="H159" s="4"/>
      <c r="I159" s="4"/>
    </row>
    <row r="160" spans="8:9" ht="12.75">
      <c r="H160" s="4"/>
      <c r="I160" s="4"/>
    </row>
    <row r="161" spans="8:9" ht="12.75">
      <c r="H161" s="4"/>
      <c r="I161" s="4"/>
    </row>
    <row r="162" spans="8:9" ht="12.75">
      <c r="H162" s="4"/>
      <c r="I162" s="4"/>
    </row>
    <row r="163" spans="8:9" ht="12.75">
      <c r="H163" s="4"/>
      <c r="I163" s="4"/>
    </row>
    <row r="164" spans="8:9" ht="12.75">
      <c r="H164" s="4"/>
      <c r="I164" s="4"/>
    </row>
    <row r="165" spans="8:9" ht="12.75">
      <c r="H165" s="4"/>
      <c r="I165" s="4"/>
    </row>
    <row r="166" spans="8:9" ht="12.75">
      <c r="H166" s="4"/>
      <c r="I166" s="4"/>
    </row>
    <row r="167" spans="8:9" ht="12.75">
      <c r="H167" s="4"/>
      <c r="I167" s="4"/>
    </row>
    <row r="168" spans="8:9" ht="12.75">
      <c r="H168" s="4"/>
      <c r="I168" s="4"/>
    </row>
    <row r="169" spans="8:9" ht="12.75">
      <c r="H169" s="4"/>
      <c r="I169" s="4"/>
    </row>
    <row r="170" spans="8:9" ht="12.75">
      <c r="H170" s="4"/>
      <c r="I170" s="4"/>
    </row>
    <row r="171" spans="8:9" ht="12.75">
      <c r="H171" s="4"/>
      <c r="I171" s="4"/>
    </row>
    <row r="172" spans="8:9" ht="12.75">
      <c r="H172" s="4"/>
      <c r="I172" s="4"/>
    </row>
    <row r="173" spans="8:9" ht="12.75">
      <c r="H173" s="4"/>
      <c r="I173" s="4"/>
    </row>
    <row r="174" spans="8:9" ht="12.75">
      <c r="H174" s="4"/>
      <c r="I174" s="4"/>
    </row>
    <row r="175" spans="8:9" ht="12.75">
      <c r="H175" s="4"/>
      <c r="I175" s="4"/>
    </row>
    <row r="176" spans="8:9" ht="12.75">
      <c r="H176" s="4"/>
      <c r="I176" s="4"/>
    </row>
    <row r="177" spans="8:9" ht="12.75">
      <c r="H177" s="4"/>
      <c r="I177" s="4"/>
    </row>
    <row r="178" spans="8:9" ht="12.75">
      <c r="H178" s="4"/>
      <c r="I178" s="4"/>
    </row>
    <row r="179" spans="8:9" ht="12.75">
      <c r="H179" s="4"/>
      <c r="I179" s="4"/>
    </row>
    <row r="180" spans="8:9" ht="12.75">
      <c r="H180" s="4"/>
      <c r="I180" s="4"/>
    </row>
    <row r="181" spans="8:9" ht="12.75">
      <c r="H181" s="4"/>
      <c r="I181" s="4"/>
    </row>
    <row r="182" spans="8:9" ht="12.75">
      <c r="H182" s="4"/>
      <c r="I182" s="4"/>
    </row>
    <row r="183" spans="8:9" ht="12.75">
      <c r="H183" s="4"/>
      <c r="I183" s="4"/>
    </row>
    <row r="184" spans="8:9" ht="12.75">
      <c r="H184" s="4"/>
      <c r="I184" s="4"/>
    </row>
    <row r="185" spans="8:9" ht="12.75">
      <c r="H185" s="4"/>
      <c r="I185" s="4"/>
    </row>
    <row r="186" spans="8:9" ht="12.75">
      <c r="H186" s="4"/>
      <c r="I186" s="4"/>
    </row>
    <row r="187" spans="8:9" ht="12.75">
      <c r="H187" s="4"/>
      <c r="I187" s="4"/>
    </row>
    <row r="188" spans="8:9" ht="12.75">
      <c r="H188" s="4"/>
      <c r="I188" s="4"/>
    </row>
    <row r="189" spans="8:9" ht="12.75">
      <c r="H189" s="4"/>
      <c r="I189" s="4"/>
    </row>
    <row r="190" spans="8:9" ht="12.75">
      <c r="H190" s="4"/>
      <c r="I190" s="4"/>
    </row>
    <row r="191" spans="8:9" ht="12.75">
      <c r="H191" s="4"/>
      <c r="I191" s="4"/>
    </row>
    <row r="192" spans="8:9" ht="12.75">
      <c r="H192" s="4"/>
      <c r="I192" s="4"/>
    </row>
    <row r="193" spans="8:9" ht="12.75">
      <c r="H193" s="4"/>
      <c r="I193" s="4"/>
    </row>
    <row r="194" spans="8:9" ht="12.75">
      <c r="H194" s="4"/>
      <c r="I194" s="4"/>
    </row>
    <row r="195" spans="8:9" ht="12.75">
      <c r="H195" s="4"/>
      <c r="I195" s="4"/>
    </row>
    <row r="196" spans="8:9" ht="12.75">
      <c r="H196" s="4"/>
      <c r="I196" s="4"/>
    </row>
    <row r="197" spans="8:9" ht="12.75">
      <c r="H197" s="4"/>
      <c r="I197" s="4"/>
    </row>
    <row r="198" spans="8:9" ht="12.75">
      <c r="H198" s="4"/>
      <c r="I198" s="4"/>
    </row>
    <row r="199" spans="8:9" ht="12.75">
      <c r="H199" s="4"/>
      <c r="I199" s="4"/>
    </row>
    <row r="200" spans="8:9" ht="12.75">
      <c r="H200" s="4"/>
      <c r="I200" s="4"/>
    </row>
    <row r="201" spans="8:9" ht="12.75">
      <c r="H201" s="4"/>
      <c r="I201" s="4"/>
    </row>
    <row r="202" spans="8:9" ht="12.75">
      <c r="H202" s="4"/>
      <c r="I202" s="4"/>
    </row>
    <row r="203" spans="8:9" ht="12.75">
      <c r="H203" s="4"/>
      <c r="I203" s="4"/>
    </row>
    <row r="204" spans="8:9" ht="12.75">
      <c r="H204" s="4"/>
      <c r="I204" s="4"/>
    </row>
    <row r="205" spans="8:9" ht="12.75">
      <c r="H205" s="4"/>
      <c r="I205" s="4"/>
    </row>
    <row r="206" spans="8:9" ht="12.75">
      <c r="H206" s="4"/>
      <c r="I206" s="4"/>
    </row>
    <row r="207" spans="8:9" ht="12.75">
      <c r="H207" s="4"/>
      <c r="I207" s="4"/>
    </row>
    <row r="208" spans="8:9" ht="12.75">
      <c r="H208" s="4"/>
      <c r="I208" s="4"/>
    </row>
    <row r="209" spans="8:9" ht="12.75">
      <c r="H209" s="4"/>
      <c r="I209" s="4"/>
    </row>
    <row r="210" spans="8:9" ht="12.75">
      <c r="H210" s="4"/>
      <c r="I210" s="4"/>
    </row>
    <row r="211" spans="8:9" ht="12.75">
      <c r="H211" s="4"/>
      <c r="I211" s="4"/>
    </row>
    <row r="212" spans="8:9" ht="12.75">
      <c r="H212" s="4"/>
      <c r="I212" s="4"/>
    </row>
    <row r="213" spans="8:9" ht="12.75">
      <c r="H213" s="4"/>
      <c r="I213" s="4"/>
    </row>
    <row r="214" spans="8:9" ht="12.75">
      <c r="H214" s="4"/>
      <c r="I214" s="4"/>
    </row>
    <row r="215" spans="8:9" ht="12.75">
      <c r="H215" s="4"/>
      <c r="I215" s="4"/>
    </row>
    <row r="216" spans="8:9" ht="12.75">
      <c r="H216" s="4"/>
      <c r="I216" s="4"/>
    </row>
    <row r="217" spans="8:9" ht="12.75">
      <c r="H217" s="4"/>
      <c r="I217" s="4"/>
    </row>
    <row r="218" spans="8:9" ht="12.75">
      <c r="H218" s="4"/>
      <c r="I218" s="4"/>
    </row>
    <row r="219" spans="8:9" ht="12.75">
      <c r="H219" s="4"/>
      <c r="I219" s="4"/>
    </row>
    <row r="220" spans="8:9" ht="12.75">
      <c r="H220" s="4"/>
      <c r="I220" s="4"/>
    </row>
    <row r="221" spans="8:9" ht="12.75">
      <c r="H221" s="4"/>
      <c r="I221" s="4"/>
    </row>
    <row r="222" spans="8:9" ht="12.75">
      <c r="H222" s="4"/>
      <c r="I222" s="4"/>
    </row>
    <row r="223" spans="8:9" ht="12.75">
      <c r="H223" s="4"/>
      <c r="I223" s="4"/>
    </row>
    <row r="224" spans="8:9" ht="12.75">
      <c r="H224" s="4"/>
      <c r="I224" s="4"/>
    </row>
    <row r="225" spans="8:9" ht="12.75">
      <c r="H225" s="4"/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</sheetData>
  <sheetProtection/>
  <mergeCells count="10">
    <mergeCell ref="A1:I1"/>
    <mergeCell ref="A72:H72"/>
    <mergeCell ref="G80:H80"/>
    <mergeCell ref="A3:A4"/>
    <mergeCell ref="B3:B4"/>
    <mergeCell ref="A39:I39"/>
    <mergeCell ref="C3:E3"/>
    <mergeCell ref="F3:H3"/>
    <mergeCell ref="I3:I4"/>
    <mergeCell ref="A5:I5"/>
  </mergeCells>
  <printOptions/>
  <pageMargins left="0.1968503937007874" right="0.2755905511811024" top="0.4724409448818898" bottom="0.5118110236220472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MilivanovaDV</dc:creator>
  <cp:keywords/>
  <dc:description/>
  <cp:lastModifiedBy>SARANTCEVA_EV</cp:lastModifiedBy>
  <cp:lastPrinted>2017-04-27T12:49:47Z</cp:lastPrinted>
  <dcterms:created xsi:type="dcterms:W3CDTF">2007-08-15T11:05:38Z</dcterms:created>
  <dcterms:modified xsi:type="dcterms:W3CDTF">2017-04-28T12:28:10Z</dcterms:modified>
  <cp:category/>
  <cp:version/>
  <cp:contentType/>
  <cp:contentStatus/>
</cp:coreProperties>
</file>